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РЕАЛІЗАЦІЯ АКТИВІВ\МІСТО БАНК\Пропозиції на продаж\139 2023.06.27 МКУА 33 Пул кредитів ФО+ДЗ\"/>
    </mc:Choice>
  </mc:AlternateContent>
  <bookViews>
    <workbookView xWindow="0" yWindow="0" windowWidth="20460" windowHeight="7455" activeTab="1"/>
  </bookViews>
  <sheets>
    <sheet name="Журнал торгів" sheetId="3" r:id="rId1"/>
    <sheet name="ППА_ФО_КП" sheetId="2" r:id="rId2"/>
    <sheet name="Портфель кредитів знеособлений" sheetId="10" r:id="rId3"/>
    <sheet name="Група_актива" sheetId="6" r:id="rId4"/>
  </sheets>
  <externalReferences>
    <externalReference r:id="rId5"/>
  </externalReferences>
  <definedNames>
    <definedName name="_xlnm._FilterDatabase" localSheetId="0" hidden="1">'Журнал торгів'!$A$2:$F$177</definedName>
    <definedName name="_xlnm._FilterDatabase" localSheetId="2" hidden="1">'Портфель кредитів знеособлений'!$A$3:$BP$68</definedName>
  </definedNames>
  <calcPr calcId="162913"/>
</workbook>
</file>

<file path=xl/calcChain.xml><?xml version="1.0" encoding="utf-8"?>
<calcChain xmlns="http://schemas.openxmlformats.org/spreadsheetml/2006/main">
  <c r="I216" i="2" l="1"/>
  <c r="AP68" i="10" l="1"/>
  <c r="AO68" i="10"/>
  <c r="AN68" i="10"/>
  <c r="AM68" i="10"/>
  <c r="AL68" i="10"/>
  <c r="AK68" i="10"/>
  <c r="AJ68" i="10"/>
  <c r="AI68" i="10"/>
  <c r="AH68" i="10"/>
  <c r="AG68" i="10"/>
  <c r="AF68" i="10"/>
  <c r="AE68" i="10"/>
  <c r="Y68" i="10"/>
  <c r="X68" i="10"/>
  <c r="W68" i="10"/>
  <c r="V68" i="10"/>
  <c r="U68" i="10"/>
  <c r="T68" i="10"/>
  <c r="AS53" i="10"/>
  <c r="AS52" i="10"/>
  <c r="AS51" i="10"/>
  <c r="AS50" i="10"/>
  <c r="AS49" i="10"/>
  <c r="AS48" i="10"/>
  <c r="AS47" i="10"/>
  <c r="AS46" i="10"/>
  <c r="AS45" i="10"/>
  <c r="AS44" i="10"/>
  <c r="AS43" i="10"/>
  <c r="AS42" i="10"/>
  <c r="AS41" i="10"/>
  <c r="AS40" i="10"/>
  <c r="AS39" i="10"/>
  <c r="AS38" i="10"/>
  <c r="AS37" i="10"/>
  <c r="AS36" i="10"/>
  <c r="AS35" i="10"/>
  <c r="AS34" i="10"/>
  <c r="AS33" i="10"/>
  <c r="AS32" i="10"/>
  <c r="AS31" i="10"/>
  <c r="AS30" i="10"/>
  <c r="AS29" i="10"/>
  <c r="AS28" i="10"/>
  <c r="AS27" i="10"/>
  <c r="AS26" i="10"/>
  <c r="AS25" i="10"/>
  <c r="AS24" i="10"/>
  <c r="AS23" i="10"/>
  <c r="AS22" i="10"/>
  <c r="AS20" i="10"/>
  <c r="AS19" i="10"/>
  <c r="AS18" i="10"/>
  <c r="AS17" i="10"/>
  <c r="AS16" i="10"/>
  <c r="AS15" i="10"/>
  <c r="AS14" i="10"/>
  <c r="AS13" i="10"/>
  <c r="AS12" i="10"/>
  <c r="AS11" i="10"/>
  <c r="AS10" i="10"/>
  <c r="AS9" i="10"/>
  <c r="AS8" i="10"/>
  <c r="AS7" i="10"/>
  <c r="AS6" i="10"/>
  <c r="AS5" i="10"/>
  <c r="AS4" i="10"/>
</calcChain>
</file>

<file path=xl/sharedStrings.xml><?xml version="1.0" encoding="utf-8"?>
<sst xmlns="http://schemas.openxmlformats.org/spreadsheetml/2006/main" count="2510" uniqueCount="432">
  <si>
    <t>Загальний залишок заборгованості, грн</t>
  </si>
  <si>
    <t>Середня сума заборгованості, грн</t>
  </si>
  <si>
    <t>долар США</t>
  </si>
  <si>
    <t>гривня</t>
  </si>
  <si>
    <t>євро</t>
  </si>
  <si>
    <t>Всього</t>
  </si>
  <si>
    <t>Іпотека</t>
  </si>
  <si>
    <t>до 90 днів</t>
  </si>
  <si>
    <t>Крим / зона АТО</t>
  </si>
  <si>
    <t>Крим</t>
  </si>
  <si>
    <t>Примітки та пояснення</t>
  </si>
  <si>
    <t>Кількість кредитів</t>
  </si>
  <si>
    <t>житлова нерухомість</t>
  </si>
  <si>
    <t>комерційна нерухомість</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</si>
  <si>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</si>
  <si>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</si>
  <si>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</si>
  <si>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</si>
  <si>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</si>
  <si>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</si>
  <si>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</si>
  <si>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</si>
  <si>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</si>
  <si>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</si>
  <si>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</si>
  <si>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</si>
  <si>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</si>
  <si>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</si>
  <si>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</si>
  <si>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</si>
  <si>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</si>
  <si>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авто для особистих потреб</t>
  </si>
  <si>
    <t>обладнання</t>
  </si>
  <si>
    <t>комерційний транспорт</t>
  </si>
  <si>
    <t>депозит</t>
  </si>
  <si>
    <t>Детальна характеристика портфеля - іпотека</t>
  </si>
  <si>
    <t>Детальна характеристика портфеля - беззаставні кредити</t>
  </si>
  <si>
    <t>Беззаставні кредити</t>
  </si>
  <si>
    <t>Тип кредиту</t>
  </si>
  <si>
    <t>готівковий</t>
  </si>
  <si>
    <t>картковий</t>
  </si>
  <si>
    <t>на придбання товарів / послуг</t>
  </si>
  <si>
    <t>91 - 360 днів</t>
  </si>
  <si>
    <t>1 - 3 роки</t>
  </si>
  <si>
    <t>більше 3 років</t>
  </si>
  <si>
    <t>2008 - 2013 роки</t>
  </si>
  <si>
    <t>2006 - 2008 роки</t>
  </si>
  <si>
    <t>Автокредити</t>
  </si>
  <si>
    <t>Детальна характеристика портфеля - інші кредити</t>
  </si>
  <si>
    <t>Інші кредити</t>
  </si>
  <si>
    <t>товари в обороті</t>
  </si>
  <si>
    <t>після 2013 року</t>
  </si>
  <si>
    <t>Заборгованість за основним зобов'язанням, грн</t>
  </si>
  <si>
    <t>Заборгованість за процентами, грн</t>
  </si>
  <si>
    <t>земельні ділянки</t>
  </si>
  <si>
    <t>Інше</t>
  </si>
  <si>
    <t>кредити з ознаками шахрайства</t>
  </si>
  <si>
    <t>відсутність оригіналів документів</t>
  </si>
  <si>
    <t>Мораторій на стягнення предмету застави</t>
  </si>
  <si>
    <t>Банк 2</t>
  </si>
  <si>
    <t>Банк 3</t>
  </si>
  <si>
    <t>Портфель у розрізі кредитних продуктів</t>
  </si>
  <si>
    <t>Категорія</t>
  </si>
  <si>
    <t>Детальна характеристика портфеля - автокредити</t>
  </si>
  <si>
    <t>Журнал торгів</t>
  </si>
  <si>
    <t>№</t>
  </si>
  <si>
    <t>Дата проведення</t>
  </si>
  <si>
    <t>Коментар</t>
  </si>
  <si>
    <t>Торгуюча організація</t>
  </si>
  <si>
    <t>Початкова вартість, грн</t>
  </si>
  <si>
    <t>Ціна продажу, грн</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</si>
  <si>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</si>
  <si>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</si>
  <si>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</si>
  <si>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</si>
  <si>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</si>
  <si>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Публічний паспорт активу (права вимоги/майнові права за кредитними договорами фізичних осіб – кредитний портфель)</t>
  </si>
  <si>
    <t>Група активів</t>
  </si>
  <si>
    <t>Права вимоги</t>
  </si>
  <si>
    <t>Майнові права</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</si>
  <si>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</si>
  <si>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</si>
  <si>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</si>
  <si>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</si>
  <si>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</si>
  <si>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</si>
  <si>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</si>
  <si>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</si>
  <si>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</si>
  <si>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</si>
  <si>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</si>
  <si>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</si>
  <si>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</si>
  <si>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</si>
  <si>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</si>
  <si>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</si>
  <si>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</si>
  <si>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</si>
  <si>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</si>
  <si>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</si>
  <si>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</si>
  <si>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</si>
  <si>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</si>
  <si>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</si>
  <si>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</si>
  <si>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</si>
  <si>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</si>
  <si>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</si>
  <si>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
 Покупцем не може бути особа, пов'язана з державою-агресором в розумінні Постанови Кабінету Міністрів України №187 від 03.03.2022 (зі змінами);
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</si>
  <si>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"Місто Банк"</t>
  </si>
  <si>
    <t>споживчі цілі</t>
  </si>
  <si>
    <t>ЗАТ "Консалтингюрсервіс"</t>
  </si>
  <si>
    <t>Contract ID                     (в АБС)</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</si>
  <si>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</si>
  <si>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</si>
  <si>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</si>
  <si>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</si>
  <si>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</si>
  <si>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</si>
  <si>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</si>
  <si>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</si>
  <si>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</si>
  <si>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</si>
  <si>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</si>
  <si>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</si>
  <si>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</si>
  <si>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</si>
  <si>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</si>
  <si>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</si>
  <si>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</si>
  <si>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</si>
  <si>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</si>
  <si>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</si>
  <si>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 xml:space="preserve">Загальний залишок заборгованості (без пені), грн </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</si>
  <si>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</si>
  <si>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</si>
  <si>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</si>
  <si>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</si>
  <si>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</si>
  <si>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</si>
  <si>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</si>
  <si>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</si>
  <si>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</si>
  <si>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</si>
  <si>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ІІІ квартал 2020</t>
  </si>
  <si>
    <t>Сума платежів отриманих від боржника за ІV квартал 2020</t>
  </si>
  <si>
    <t>Сума платежів отриманих від боржника за І квартал 2021</t>
  </si>
  <si>
    <t>Сума платежів отриманих від боржника за ІІ квартал 2021</t>
  </si>
  <si>
    <t>Сума платежів отриманих від боржника за ІІІ квартал 2021</t>
  </si>
  <si>
    <t>Сума платежів отриманих від боржника за ІV квартал 2021</t>
  </si>
  <si>
    <t>Сума платежів отриманих від боржника за І квартал 2022</t>
  </si>
  <si>
    <t>Сума платежів отриманих від боржника за ІІ квартал 2022</t>
  </si>
  <si>
    <t>Сума платежів отриманих від боржника за ІІІ квартал 2022</t>
  </si>
  <si>
    <t>Сума платежів отриманих від боржника за ІV квартал 2022</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</si>
  <si>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</si>
  <si>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</si>
  <si>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</si>
  <si>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</si>
  <si>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</si>
  <si>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</si>
  <si>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</si>
  <si>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Наявність застави                     (так/ні)</t>
  </si>
  <si>
    <t>Номер договору застави</t>
  </si>
  <si>
    <t>Вид застави (іпотека, авто, беззаставні, інше)</t>
  </si>
  <si>
    <t>Короткий опис застави</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</si>
  <si>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</si>
  <si>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</si>
  <si>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</si>
  <si>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</si>
  <si>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</si>
  <si>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</si>
  <si>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</si>
  <si>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</si>
  <si>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</si>
  <si>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</si>
  <si>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</si>
  <si>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</si>
  <si>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</si>
  <si>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</si>
  <si>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t>
  </si>
  <si>
    <t>1.1.</t>
  </si>
  <si>
    <t>1.2.</t>
  </si>
  <si>
    <t>1.5.</t>
  </si>
  <si>
    <t>1.6.</t>
  </si>
  <si>
    <t>1.7.</t>
  </si>
  <si>
    <t>1.8.</t>
  </si>
  <si>
    <t>1.9.</t>
  </si>
  <si>
    <t>1.10.</t>
  </si>
  <si>
    <t>1.11.</t>
  </si>
  <si>
    <t>1.12.</t>
  </si>
  <si>
    <t>1.13.</t>
  </si>
  <si>
    <t>1.14.</t>
  </si>
  <si>
    <t>1.15.</t>
  </si>
  <si>
    <t>1.16.</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</si>
  <si>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</si>
  <si>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</si>
  <si>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</si>
  <si>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</si>
  <si>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</si>
  <si>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</si>
  <si>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</si>
  <si>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</si>
  <si>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</si>
  <si>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</si>
  <si>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</si>
  <si>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</si>
  <si>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</si>
  <si>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</si>
  <si>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</si>
  <si>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</si>
  <si>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</si>
  <si>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</si>
  <si>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</si>
  <si>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</si>
  <si>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</si>
  <si>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</si>
  <si>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</si>
  <si>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</si>
  <si>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</si>
  <si>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6.1.</t>
  </si>
  <si>
    <t>6.2.</t>
  </si>
  <si>
    <t>6.3.</t>
  </si>
  <si>
    <t>6.4.</t>
  </si>
  <si>
    <t>8.1</t>
  </si>
  <si>
    <t>8.2</t>
  </si>
  <si>
    <t>8.3</t>
  </si>
  <si>
    <t>8.4</t>
  </si>
  <si>
    <t>8.5</t>
  </si>
  <si>
    <t>8.6</t>
  </si>
  <si>
    <t>8.7</t>
  </si>
  <si>
    <t>8.8</t>
  </si>
  <si>
    <t>8.9</t>
  </si>
  <si>
    <t>8.10</t>
  </si>
  <si>
    <t>8.11</t>
  </si>
  <si>
    <t>10.1.</t>
  </si>
  <si>
    <t>10.2.</t>
  </si>
  <si>
    <t>10.3.</t>
  </si>
  <si>
    <t>10.4.</t>
  </si>
  <si>
    <t>10.5.</t>
  </si>
  <si>
    <t>10.6.</t>
  </si>
  <si>
    <t>10.7.</t>
  </si>
  <si>
    <t>10.8.</t>
  </si>
  <si>
    <t>328760</t>
  </si>
  <si>
    <t>Кредит фіз.особам</t>
  </si>
  <si>
    <t>Одеська</t>
  </si>
  <si>
    <t>-</t>
  </si>
  <si>
    <t>м.Київ</t>
  </si>
  <si>
    <t>х</t>
  </si>
  <si>
    <t>5. Претензійно-судова робота та робота з примусового стягнення заборгованості</t>
  </si>
  <si>
    <t>6. Інформація про заставу</t>
  </si>
  <si>
    <t>7. Інша інформація</t>
  </si>
  <si>
    <t>___________________</t>
  </si>
  <si>
    <t>Ірина БІЛА</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</si>
  <si>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</si>
  <si>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</si>
  <si>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Уповноважена особа Фонду 
гарантування вкладів 
фізичних осіб на ліквідацію      АТ "Місто Банк"</t>
  </si>
  <si>
    <t>небаланс</t>
  </si>
  <si>
    <t xml:space="preserve">баланс </t>
  </si>
  <si>
    <t>39/Ф/ОФ</t>
  </si>
  <si>
    <t>5-2/Ф</t>
  </si>
  <si>
    <t>Донецька</t>
  </si>
  <si>
    <t>120/Ф-USD</t>
  </si>
  <si>
    <t>0.4%</t>
  </si>
  <si>
    <t>Київська</t>
  </si>
  <si>
    <t>89/Ф</t>
  </si>
  <si>
    <t>Дніпровська</t>
  </si>
  <si>
    <t>28/Ф-USD.</t>
  </si>
  <si>
    <t>37/Ф/USD</t>
  </si>
  <si>
    <t>09/Ф-USD</t>
  </si>
  <si>
    <t>99/Ф-USD</t>
  </si>
  <si>
    <t>33/Ф/ОФ</t>
  </si>
  <si>
    <t>44/Ф-USD</t>
  </si>
  <si>
    <t>Черкаська</t>
  </si>
  <si>
    <t>87/Ф-USD</t>
  </si>
  <si>
    <t>121/Ф</t>
  </si>
  <si>
    <t>0.5%</t>
  </si>
  <si>
    <t>КВ 21630/Ф14_СО</t>
  </si>
  <si>
    <t>Зона АТО</t>
  </si>
  <si>
    <t>48/Ф</t>
  </si>
  <si>
    <t>0.35%</t>
  </si>
  <si>
    <t>52/Ф-USD</t>
  </si>
  <si>
    <t>ОД 000067/Ф04_СО</t>
  </si>
  <si>
    <t>18.06.2021</t>
  </si>
  <si>
    <t>Овердраф ПК</t>
  </si>
  <si>
    <t>Запорізька</t>
  </si>
  <si>
    <t>0007883_СО</t>
  </si>
  <si>
    <t>25.12.2020</t>
  </si>
  <si>
    <t>20/Ф-19</t>
  </si>
  <si>
    <t>08.09.2023</t>
  </si>
  <si>
    <t>07/Ф-20</t>
  </si>
  <si>
    <t>01.11.2023</t>
  </si>
  <si>
    <t>комісійні доходи за обслуговування рахунку в цінних паперах</t>
  </si>
  <si>
    <t xml:space="preserve">Дебіторська заборгованність </t>
  </si>
  <si>
    <t>оприбуткування дебіторської заборгованості</t>
  </si>
  <si>
    <t>нестача</t>
  </si>
  <si>
    <t>копія</t>
  </si>
  <si>
    <t xml:space="preserve"> беззаставні</t>
  </si>
  <si>
    <t>порука</t>
  </si>
  <si>
    <t>транспортні засоби</t>
  </si>
  <si>
    <t>Легкові авто</t>
  </si>
  <si>
    <t>вантажні авто</t>
  </si>
  <si>
    <t>автомобіль вантажний ГАЗ 3302, 2008 р.в.</t>
  </si>
  <si>
    <t>транспортний засіб реалізовано</t>
  </si>
  <si>
    <t>застава реалізована позичальником без відома банку</t>
  </si>
  <si>
    <t>місце знаходження автомобіля не відомо</t>
  </si>
  <si>
    <t>Інформація про реалізацію заставного майна відсутня</t>
  </si>
  <si>
    <t>МІСТО БАНК</t>
  </si>
  <si>
    <t>4,15</t>
  </si>
  <si>
    <t>GL6N023448</t>
  </si>
  <si>
    <t>Сума платежів отриманих від боржника за І квартал 2023</t>
  </si>
  <si>
    <t>Сума платежів отриманих від боржника за 2 міс. ІІ квартал 2023</t>
  </si>
  <si>
    <t>9227417</t>
  </si>
  <si>
    <t>баланс</t>
  </si>
  <si>
    <t>19/Ф-16</t>
  </si>
  <si>
    <t>17.04.2023</t>
  </si>
  <si>
    <t>980</t>
  </si>
  <si>
    <t>9227262</t>
  </si>
  <si>
    <t>05/Ф-20</t>
  </si>
  <si>
    <t>14.09.2022</t>
  </si>
  <si>
    <t>9227444</t>
  </si>
  <si>
    <t>09/Ф-19</t>
  </si>
  <si>
    <t>31.08.2022</t>
  </si>
  <si>
    <t>9227446</t>
  </si>
  <si>
    <t>16/Ф-19</t>
  </si>
  <si>
    <t>01.08.2023</t>
  </si>
  <si>
    <t>9228455</t>
  </si>
  <si>
    <t>92/Ф-USD</t>
  </si>
  <si>
    <t>05.09.2011</t>
  </si>
  <si>
    <t>44/Ф/USD</t>
  </si>
  <si>
    <t>кредит фіз.особи</t>
  </si>
  <si>
    <t>придбання житла на первинному ринку</t>
  </si>
  <si>
    <t>Дніпропетровська</t>
  </si>
  <si>
    <t>18/Ф/USD/ОФ</t>
  </si>
  <si>
    <t>споживче кредитування під заставу нерухомості</t>
  </si>
  <si>
    <t>89/Ф-USD</t>
  </si>
  <si>
    <t>cпоживче кредитування</t>
  </si>
  <si>
    <t>195/Ф/USD</t>
  </si>
  <si>
    <t>кредитна лінія</t>
  </si>
  <si>
    <t>565/Ф/USD</t>
  </si>
  <si>
    <t>032/Сп/2-23/Ф/840</t>
  </si>
  <si>
    <t xml:space="preserve">застава реалізована  </t>
  </si>
  <si>
    <t xml:space="preserve">предмет іпотеки (нереалізоване майно) передано  Банку в рахунок погашення заборгованості </t>
  </si>
  <si>
    <t>АТ "МІСТО БАНК" (стягувач) залишив за собою предмети іпотеки та реалізував його</t>
  </si>
  <si>
    <t>11/Ф/USD/ЦВ</t>
  </si>
  <si>
    <t xml:space="preserve">споживче кредитування </t>
  </si>
  <si>
    <t>Застава прийнято на баланс банку та реалізована</t>
  </si>
  <si>
    <t>113/Ф-USD</t>
  </si>
  <si>
    <t>0.3%</t>
  </si>
  <si>
    <t xml:space="preserve">Застава реалізована </t>
  </si>
  <si>
    <t>119/Ф-USD</t>
  </si>
  <si>
    <t>131/Ф-USD</t>
  </si>
  <si>
    <t>158/Ф-USD</t>
  </si>
  <si>
    <t>27/Ф-USD</t>
  </si>
  <si>
    <t>28/Ф-USD</t>
  </si>
  <si>
    <t>35/Ф-USD</t>
  </si>
  <si>
    <t>17/Ф/USD/ЦВ</t>
  </si>
  <si>
    <t>1/Ф/USD</t>
  </si>
  <si>
    <t>Застава реалізована</t>
  </si>
  <si>
    <t>142/Ф-USD</t>
  </si>
  <si>
    <t>102/Ф-USD</t>
  </si>
  <si>
    <t>125/Ф-USD</t>
  </si>
  <si>
    <t>129/Ф-USD</t>
  </si>
  <si>
    <t>реєст № 7853</t>
  </si>
  <si>
    <t>Автотранспорт</t>
  </si>
  <si>
    <t xml:space="preserve">автомобіль </t>
  </si>
  <si>
    <t>133/Ф-USD</t>
  </si>
  <si>
    <t>реєс.№1661</t>
  </si>
  <si>
    <t>29/Ф-USD</t>
  </si>
  <si>
    <t>Вінницька</t>
  </si>
  <si>
    <t>так (частково)</t>
  </si>
  <si>
    <t>реєс.№427</t>
  </si>
  <si>
    <t>Застава реалізована частково</t>
  </si>
  <si>
    <t>14/Ф-USD</t>
  </si>
  <si>
    <t>реєс.№1167</t>
  </si>
  <si>
    <t>2/Ф-USD</t>
  </si>
  <si>
    <t>Пов'язані особи з Скаба Іван Григорович</t>
  </si>
  <si>
    <t>113/Ф-USD.</t>
  </si>
  <si>
    <t>реєс.№1419</t>
  </si>
  <si>
    <t xml:space="preserve">Відсутні орингінали договорів. Застава реалізована
</t>
  </si>
  <si>
    <t xml:space="preserve">авто в розшуку.  </t>
  </si>
  <si>
    <t>83/Ф-USD</t>
  </si>
  <si>
    <t>АВТОМОБІЛЬ ВАНТАЖНИЙ ГАЗ 2705, малотонажний вантажо-пасажирський, 2007 р.в.</t>
  </si>
  <si>
    <t>Нарах.суми спричиненої шкоди на винну особу</t>
  </si>
  <si>
    <t>Донецька (Краматорськ)</t>
  </si>
  <si>
    <t>MF-35529110090001</t>
  </si>
  <si>
    <t>980/840/978</t>
  </si>
  <si>
    <t xml:space="preserve">шляхом  зловживання службовим становищем та внесенням недостовірних відомостей до документів та автоматизованих систем  заволоділа  грошовими  коштами  в особливо великих розмірах, чим спричинила матеріальну  шкоду  АТ  «Місто  Банк». Відкрито кримінальне провадження   </t>
  </si>
  <si>
    <t>9227063
9227064
9227065</t>
  </si>
  <si>
    <t>9234435</t>
  </si>
  <si>
    <t>11710461</t>
  </si>
  <si>
    <t>11712808</t>
  </si>
  <si>
    <t>234/15408/19</t>
  </si>
  <si>
    <t>б/н</t>
  </si>
  <si>
    <t xml:space="preserve">б/н </t>
  </si>
  <si>
    <t>4070916,68/98235,54/14474,33</t>
  </si>
  <si>
    <t>GL6N422892</t>
  </si>
  <si>
    <t>GL6N023440</t>
  </si>
  <si>
    <t>GL6N422896</t>
  </si>
  <si>
    <t>GL6N422897</t>
  </si>
  <si>
    <t>GL6N422898</t>
  </si>
  <si>
    <t>GL6N422899</t>
  </si>
  <si>
    <t>GL6N422900</t>
  </si>
  <si>
    <t>GL6N422901</t>
  </si>
  <si>
    <t>GL6N422902</t>
  </si>
  <si>
    <t>GL6N422903</t>
  </si>
  <si>
    <t>GL6N422904</t>
  </si>
  <si>
    <t>GL6N422905</t>
  </si>
  <si>
    <t>GL6N422906</t>
  </si>
  <si>
    <t>GL6N422907</t>
  </si>
  <si>
    <t>GL6N422908</t>
  </si>
  <si>
    <t>GL2N422909</t>
  </si>
  <si>
    <t>GL2N422910</t>
  </si>
  <si>
    <t>GL2N422911</t>
  </si>
  <si>
    <t>GL2N422912</t>
  </si>
  <si>
    <t>GL2N422913</t>
  </si>
  <si>
    <t>GL48N023473</t>
  </si>
  <si>
    <t xml:space="preserve">АВТОМОБІЛЬ ЛЕГКОВИЙ DAEWOO LANOS, 2007 р.в., модель TF69Y, </t>
  </si>
  <si>
    <t>автомобіль вантажний бортовий, ГАЗ- 3302 УБК01, 2007 р.в.,</t>
  </si>
  <si>
    <t xml:space="preserve">Автомобіль  КІА CERATO , 2007 р.в.  </t>
  </si>
  <si>
    <t>АВТОМОБІЛЬ ГАЗ 3302-414, 2007 р.в.  (в розшуку)</t>
  </si>
  <si>
    <t xml:space="preserve">DAEWOO  Lanos     у розшуку  </t>
  </si>
  <si>
    <t>автомобіль CHEVROLET TACUMA, 2008р.в.,І  (в розшуку)</t>
  </si>
  <si>
    <t>АВТОМОБІЛЬ ЛЕГКОВИЙ SAMAND EL,
, 2007 р.в. (в розшуку)</t>
  </si>
  <si>
    <t xml:space="preserve"> місцезнаходження авто невідоме. </t>
  </si>
  <si>
    <t>В рамках ВП  у зв'язку з тим, що прилюдні торги не відбулися, АТ "МІСТО БАНК" (стягувач) залишив за собою предмети іпотеки та реалізував його</t>
  </si>
  <si>
    <t>місцезнаходження авто невідоме. Заява КФ від 13.04.2016 до Вишгородського ВДВС про розшук заставного авто.</t>
  </si>
  <si>
    <t xml:space="preserve">Авто в розшуку. </t>
  </si>
  <si>
    <t>місцезнаходження заставного авто невідоме (в розшуку)</t>
  </si>
  <si>
    <t>Залишок заборгованості станом на 01.06.2023</t>
  </si>
  <si>
    <t>Сума платежів, отриманих від боржників у 2021 році, грн</t>
  </si>
  <si>
    <t>Сума платежів, отриманих від боржників у 2022 році, грн.</t>
  </si>
  <si>
    <t>Сума платежів, отриманих від боржників у 2023 році,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</si>
</sst>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_-;_-* &quot;-&quot;??_₴_-;_-@_-"/>
    <numFmt numFmtId="165" formatCode="_-* #,##0\ _₽_-;\-* #,##0\ _₽_-;_-* &quot;-&quot;\ _₽_-;_-@_-"/>
    <numFmt numFmtId="166" formatCode="_-* #,##0.00\ _₽_-;\-* #,##0.00\ _₽_-;_-* &quot;-&quot;??\ _₽_-;_-@_-"/>
    <numFmt numFmtId="167" formatCode="#,##0\ _₽"/>
    <numFmt numFmtId="168" formatCode="0.0%"/>
    <numFmt numFmtId="169" formatCode="#,##0.00\ _₽"/>
    <numFmt numFmtId="170" formatCode="#,##0_ ;\-#,##0\ "/>
    <numFmt numFmtId="171" formatCode="_-* #,##0.00&quot;₴&quot;_-;\-* #,##0.00&quot;₴&quot;_-;_-* &quot;-&quot;??&quot;₴&quot;_-;_-@_-"/>
  </numFmts>
  <fonts count="31" x14ac:knownFonts="1">
    <font>
      <sz val="11"/>
      <color theme="1"/>
      <name val="Calibri"/>
      <family val="2"/>
      <charset val="204"/>
      <scheme val="minor"/>
    </font>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0"/>
      <color theme="1"/>
      <name val="Arial"/>
      <family val="2"/>
      <charset val="204"/>
    </font>
    <font>
      <b/>
      <sz val="10"/>
      <color theme="1"/>
      <name val="Arial"/>
      <family val="2"/>
      <charset val="204"/>
    </font>
    <font>
      <sz val="12"/>
      <color theme="1"/>
      <name val="Times New Roman"/>
      <family val="1"/>
      <charset val="204"/>
    </font>
    <font>
      <b/>
      <sz val="10"/>
      <color theme="1"/>
      <name val="Times New Roman"/>
      <family val="1"/>
      <charset val="204"/>
    </font>
    <font>
      <sz val="10"/>
      <color theme="1"/>
      <name val="Times New Roman"/>
      <family val="1"/>
      <charset val="204"/>
    </font>
    <font>
      <b/>
      <i/>
      <sz val="10"/>
      <color theme="3" tint="-0.249977111117893"/>
      <name val="Times New Roman"/>
      <family val="1"/>
      <charset val="204"/>
    </font>
    <font>
      <sz val="8"/>
      <color rgb="FFFF0000"/>
      <name val="Times New Roman"/>
      <family val="1"/>
      <charset val="204"/>
    </font>
    <font>
      <sz val="11"/>
      <name val="Calibri"/>
      <family val="2"/>
      <charset val="204"/>
      <scheme val="minor"/>
    </font>
    <font>
      <b/>
      <sz val="11"/>
      <name val="Calibri"/>
      <family val="2"/>
      <charset val="204"/>
      <scheme val="minor"/>
    </font>
    <font>
      <sz val="10"/>
      <name val="Calibri"/>
      <family val="2"/>
      <charset val="204"/>
      <scheme val="minor"/>
    </font>
    <font>
      <sz val="8"/>
      <name val="Calibri"/>
      <family val="2"/>
      <charset val="204"/>
      <scheme val="minor"/>
    </font>
    <font>
      <b/>
      <sz val="11"/>
      <color theme="1"/>
      <name val="Times New Roman"/>
      <family val="1"/>
      <charset val="204"/>
    </font>
    <font>
      <b/>
      <sz val="12"/>
      <name val="Times New Roman"/>
      <family val="1"/>
      <charset val="204"/>
    </font>
    <font>
      <b/>
      <i/>
      <sz val="10"/>
      <color rgb="FFFF0000"/>
      <name val="Times New Roman"/>
      <family val="1"/>
      <charset val="204"/>
    </font>
    <font>
      <sz val="11"/>
      <color rgb="FF000000"/>
      <name val="Calibri"/>
      <family val="2"/>
      <scheme val="minor"/>
    </font>
    <font>
      <sz val="10"/>
      <name val="Arial Cyr"/>
      <charset val="204"/>
    </font>
    <font>
      <sz val="11"/>
      <color theme="1"/>
      <name val="Calibri"/>
      <family val="2"/>
      <scheme val="minor"/>
    </font>
    <font>
      <b/>
      <sz val="11"/>
      <color theme="1"/>
      <name val="Calibri"/>
      <family val="2"/>
      <charset val="204"/>
      <scheme val="minor"/>
    </font>
    <font>
      <sz val="8"/>
      <color theme="1"/>
      <name val="Calibri"/>
      <family val="2"/>
      <charset val="204"/>
      <scheme val="minor"/>
    </font>
    <font>
      <b/>
      <sz val="10"/>
      <color theme="1"/>
      <name val="Calibri"/>
      <family val="2"/>
      <charset val="204"/>
      <scheme val="minor"/>
    </font>
  </fonts>
  <fills count="1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6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166" fontId="1" fillId="0" borderId="0" applyFont="0" applyFill="0" applyBorder="0" applyAlignment="0" applyProtection="0"/>
    <xf numFmtId="9" fontId="1" fillId="0" borderId="0" applyFont="0" applyFill="0" applyBorder="0" applyAlignment="0" applyProtection="0"/>
    <xf numFmtId="0" fontId="25" fillId="0" borderId="0"/>
    <xf numFmtId="171" fontId="1" fillId="0" borderId="0" applyFont="0" applyFill="0" applyBorder="0" applyAlignment="0" applyProtection="0"/>
    <xf numFmtId="164" fontId="1" fillId="0" borderId="0" applyFont="0" applyFill="0" applyBorder="0" applyAlignment="0" applyProtection="0"/>
    <xf numFmtId="0" fontId="26" fillId="0" borderId="0"/>
    <xf numFmtId="0" fontId="27" fillId="0" borderId="0"/>
  </cellStyleXfs>
  <cellXfs count="308">
    <xf numFmtId="0" fontId="0" fillId="0" borderId="0" xfId="0"/>
    <xf numFmtId="0" fontId="3" fillId="0" borderId="0" xfId="0" applyFont="1" applyFill="1" applyBorder="1" applyAlignment="1"/>
    <xf numFmtId="0" fontId="4" fillId="0" borderId="0" xfId="0" applyFont="1" applyFill="1" applyBorder="1"/>
    <xf numFmtId="165" fontId="4" fillId="0" borderId="0" xfId="0" applyNumberFormat="1" applyFont="1" applyFill="1" applyBorder="1"/>
    <xf numFmtId="167" fontId="4" fillId="0" borderId="0" xfId="0" applyNumberFormat="1" applyFont="1" applyFill="1" applyBorder="1"/>
    <xf numFmtId="0" fontId="4" fillId="0" borderId="0" xfId="0" applyFont="1" applyFill="1" applyBorder="1" applyAlignment="1"/>
    <xf numFmtId="0" fontId="6" fillId="0" borderId="0" xfId="0" applyFont="1" applyFill="1" applyBorder="1" applyAlignment="1">
      <alignment horizontal="center" vertical="center" wrapText="1"/>
    </xf>
    <xf numFmtId="0" fontId="4" fillId="0" borderId="35" xfId="0" applyFont="1" applyFill="1" applyBorder="1" applyAlignment="1">
      <alignment horizontal="left"/>
    </xf>
    <xf numFmtId="165" fontId="4" fillId="0" borderId="1" xfId="0" applyNumberFormat="1" applyFont="1" applyFill="1" applyBorder="1"/>
    <xf numFmtId="0" fontId="5" fillId="0" borderId="0" xfId="0" applyFont="1" applyFill="1" applyBorder="1" applyAlignment="1">
      <alignment horizontal="center" vertical="center" wrapText="1"/>
    </xf>
    <xf numFmtId="0" fontId="4" fillId="0" borderId="36" xfId="0" applyFont="1" applyFill="1" applyBorder="1" applyAlignment="1">
      <alignment horizontal="left"/>
    </xf>
    <xf numFmtId="165" fontId="4" fillId="0" borderId="23" xfId="0" applyNumberFormat="1" applyFont="1" applyFill="1" applyBorder="1"/>
    <xf numFmtId="167" fontId="4" fillId="0" borderId="28" xfId="0" applyNumberFormat="1" applyFont="1" applyFill="1" applyBorder="1"/>
    <xf numFmtId="167" fontId="4" fillId="0" borderId="25" xfId="0" applyNumberFormat="1" applyFont="1" applyFill="1" applyBorder="1"/>
    <xf numFmtId="167" fontId="4" fillId="0" borderId="26" xfId="0" applyNumberFormat="1" applyFont="1" applyFill="1" applyBorder="1"/>
    <xf numFmtId="167" fontId="4" fillId="0" borderId="23" xfId="0" applyNumberFormat="1" applyFont="1" applyFill="1" applyBorder="1"/>
    <xf numFmtId="167" fontId="4" fillId="0" borderId="27" xfId="0" applyNumberFormat="1" applyFont="1" applyFill="1" applyBorder="1"/>
    <xf numFmtId="0" fontId="4" fillId="0" borderId="43" xfId="0" applyFont="1" applyFill="1" applyBorder="1" applyAlignment="1">
      <alignment horizontal="left"/>
    </xf>
    <xf numFmtId="165" fontId="4" fillId="0" borderId="18" xfId="0" applyNumberFormat="1" applyFont="1" applyFill="1" applyBorder="1"/>
    <xf numFmtId="167" fontId="4" fillId="0" borderId="44" xfId="0" applyNumberFormat="1" applyFont="1" applyFill="1" applyBorder="1"/>
    <xf numFmtId="167" fontId="4" fillId="0" borderId="19" xfId="0" applyNumberFormat="1" applyFont="1" applyFill="1" applyBorder="1"/>
    <xf numFmtId="167" fontId="4" fillId="0" borderId="20" xfId="0" applyNumberFormat="1" applyFont="1" applyFill="1" applyBorder="1"/>
    <xf numFmtId="167" fontId="4" fillId="0" borderId="18" xfId="0" applyNumberFormat="1" applyFont="1" applyFill="1" applyBorder="1"/>
    <xf numFmtId="167" fontId="4" fillId="0" borderId="21" xfId="0" applyNumberFormat="1" applyFont="1" applyFill="1" applyBorder="1"/>
    <xf numFmtId="0" fontId="5" fillId="0" borderId="38" xfId="0" applyFont="1" applyFill="1" applyBorder="1" applyAlignment="1">
      <alignment horizontal="left"/>
    </xf>
    <xf numFmtId="165" fontId="5" fillId="0" borderId="30" xfId="0" applyNumberFormat="1" applyFont="1" applyFill="1" applyBorder="1"/>
    <xf numFmtId="167" fontId="5" fillId="0" borderId="41" xfId="0" applyNumberFormat="1" applyFont="1" applyFill="1" applyBorder="1"/>
    <xf numFmtId="167" fontId="5" fillId="0" borderId="7" xfId="0" applyNumberFormat="1" applyFont="1" applyFill="1" applyBorder="1"/>
    <xf numFmtId="167" fontId="5" fillId="0" borderId="40" xfId="0" applyNumberFormat="1" applyFont="1" applyFill="1" applyBorder="1"/>
    <xf numFmtId="167" fontId="5" fillId="0" borderId="30" xfId="0" applyNumberFormat="1" applyFont="1" applyFill="1" applyBorder="1"/>
    <xf numFmtId="167" fontId="5" fillId="0" borderId="8" xfId="0" applyNumberFormat="1" applyFont="1" applyFill="1" applyBorder="1"/>
    <xf numFmtId="0" fontId="4" fillId="0" borderId="38" xfId="0" applyFont="1" applyFill="1" applyBorder="1" applyAlignment="1">
      <alignment horizontal="left"/>
    </xf>
    <xf numFmtId="165" fontId="4" fillId="0" borderId="33" xfId="0" applyNumberFormat="1" applyFont="1" applyFill="1" applyBorder="1"/>
    <xf numFmtId="167" fontId="7" fillId="0" borderId="33" xfId="0" applyNumberFormat="1" applyFont="1" applyFill="1" applyBorder="1"/>
    <xf numFmtId="167" fontId="4" fillId="0" borderId="33" xfId="0" applyNumberFormat="1" applyFont="1" applyFill="1" applyBorder="1"/>
    <xf numFmtId="167" fontId="4" fillId="0" borderId="34" xfId="0" applyNumberFormat="1" applyFont="1" applyFill="1" applyBorder="1"/>
    <xf numFmtId="0" fontId="5" fillId="0" borderId="0" xfId="0" applyFont="1" applyFill="1" applyBorder="1"/>
    <xf numFmtId="0" fontId="9" fillId="0" borderId="0" xfId="0" applyFont="1" applyFill="1" applyBorder="1"/>
    <xf numFmtId="0" fontId="4" fillId="0" borderId="31" xfId="0" applyFont="1" applyFill="1" applyBorder="1" applyAlignment="1">
      <alignment horizontal="left"/>
    </xf>
    <xf numFmtId="165" fontId="4" fillId="0" borderId="39" xfId="0" applyNumberFormat="1" applyFont="1" applyFill="1" applyBorder="1"/>
    <xf numFmtId="167" fontId="7" fillId="0" borderId="39" xfId="0" applyNumberFormat="1" applyFont="1" applyFill="1" applyBorder="1"/>
    <xf numFmtId="167" fontId="4" fillId="0" borderId="39" xfId="0" applyNumberFormat="1" applyFont="1" applyFill="1" applyBorder="1"/>
    <xf numFmtId="167" fontId="4" fillId="0" borderId="32" xfId="0" applyNumberFormat="1" applyFont="1" applyFill="1" applyBorder="1"/>
    <xf numFmtId="0" fontId="6" fillId="2" borderId="35" xfId="0" applyFont="1" applyFill="1" applyBorder="1" applyAlignment="1">
      <alignment horizontal="left"/>
    </xf>
    <xf numFmtId="165" fontId="5" fillId="2" borderId="1" xfId="0" applyNumberFormat="1" applyFont="1" applyFill="1" applyBorder="1"/>
    <xf numFmtId="167" fontId="5" fillId="2" borderId="22" xfId="0" applyNumberFormat="1" applyFont="1" applyFill="1" applyBorder="1"/>
    <xf numFmtId="167" fontId="5" fillId="2" borderId="3" xfId="0" applyNumberFormat="1" applyFont="1" applyFill="1" applyBorder="1"/>
    <xf numFmtId="167" fontId="5" fillId="2" borderId="4" xfId="0" applyNumberFormat="1" applyFont="1" applyFill="1" applyBorder="1"/>
    <xf numFmtId="167" fontId="5" fillId="2" borderId="1" xfId="0" applyNumberFormat="1" applyFont="1" applyFill="1" applyBorder="1"/>
    <xf numFmtId="167" fontId="5" fillId="2" borderId="5" xfId="0" applyNumberFormat="1" applyFont="1" applyFill="1" applyBorder="1"/>
    <xf numFmtId="0" fontId="7" fillId="0" borderId="36" xfId="0" applyFont="1" applyFill="1" applyBorder="1" applyAlignment="1">
      <alignment horizontal="left"/>
    </xf>
    <xf numFmtId="165" fontId="7" fillId="0" borderId="23" xfId="0" applyNumberFormat="1" applyFont="1" applyFill="1" applyBorder="1"/>
    <xf numFmtId="167" fontId="7" fillId="0" borderId="28" xfId="0" applyNumberFormat="1" applyFont="1" applyFill="1" applyBorder="1"/>
    <xf numFmtId="167" fontId="7" fillId="0" borderId="25" xfId="0" applyNumberFormat="1" applyFont="1" applyFill="1" applyBorder="1"/>
    <xf numFmtId="167" fontId="7" fillId="0" borderId="26" xfId="0" applyNumberFormat="1" applyFont="1" applyFill="1" applyBorder="1"/>
    <xf numFmtId="167" fontId="7" fillId="0" borderId="23" xfId="0" applyNumberFormat="1" applyFont="1" applyFill="1" applyBorder="1"/>
    <xf numFmtId="167" fontId="7" fillId="0" borderId="27" xfId="0" applyNumberFormat="1" applyFont="1" applyFill="1" applyBorder="1"/>
    <xf numFmtId="0" fontId="7" fillId="0" borderId="0" xfId="0" applyFont="1" applyFill="1" applyBorder="1"/>
    <xf numFmtId="0" fontId="7" fillId="0" borderId="37" xfId="0" applyFont="1" applyFill="1" applyBorder="1" applyAlignment="1">
      <alignment horizontal="left"/>
    </xf>
    <xf numFmtId="165" fontId="7" fillId="0" borderId="9" xfId="0" applyNumberFormat="1" applyFont="1" applyFill="1" applyBorder="1"/>
    <xf numFmtId="167" fontId="7" fillId="0" borderId="29" xfId="0" applyNumberFormat="1" applyFont="1" applyFill="1" applyBorder="1"/>
    <xf numFmtId="167" fontId="7" fillId="0" borderId="11" xfId="0" applyNumberFormat="1" applyFont="1" applyFill="1" applyBorder="1"/>
    <xf numFmtId="167" fontId="7" fillId="0" borderId="12" xfId="0" applyNumberFormat="1" applyFont="1" applyFill="1" applyBorder="1"/>
    <xf numFmtId="167" fontId="7" fillId="0" borderId="9" xfId="0" applyNumberFormat="1" applyFont="1" applyFill="1" applyBorder="1"/>
    <xf numFmtId="167" fontId="7" fillId="0" borderId="13" xfId="0" applyNumberFormat="1" applyFont="1" applyFill="1" applyBorder="1"/>
    <xf numFmtId="0" fontId="7" fillId="0" borderId="43" xfId="0" applyFont="1" applyFill="1" applyBorder="1" applyAlignment="1">
      <alignment horizontal="left"/>
    </xf>
    <xf numFmtId="165" fontId="7" fillId="0" borderId="18" xfId="0" applyNumberFormat="1" applyFont="1" applyFill="1" applyBorder="1"/>
    <xf numFmtId="167" fontId="7" fillId="0" borderId="44" xfId="0" applyNumberFormat="1" applyFont="1" applyFill="1" applyBorder="1"/>
    <xf numFmtId="167" fontId="7" fillId="0" borderId="19" xfId="0" applyNumberFormat="1" applyFont="1" applyFill="1" applyBorder="1"/>
    <xf numFmtId="167" fontId="7" fillId="0" borderId="20" xfId="0" applyNumberFormat="1" applyFont="1" applyFill="1" applyBorder="1"/>
    <xf numFmtId="167" fontId="7" fillId="0" borderId="18" xfId="0" applyNumberFormat="1" applyFont="1" applyFill="1" applyBorder="1"/>
    <xf numFmtId="167" fontId="7" fillId="0" borderId="21" xfId="0" applyNumberFormat="1" applyFont="1" applyFill="1" applyBorder="1"/>
    <xf numFmtId="0" fontId="4" fillId="0" borderId="47" xfId="0" applyFont="1" applyFill="1" applyBorder="1"/>
    <xf numFmtId="167" fontId="4" fillId="0" borderId="0" xfId="0" applyNumberFormat="1" applyFont="1" applyFill="1" applyBorder="1" applyAlignment="1">
      <alignment horizontal="right"/>
    </xf>
    <xf numFmtId="167" fontId="4" fillId="0" borderId="28" xfId="0" applyNumberFormat="1" applyFont="1" applyFill="1" applyBorder="1" applyAlignment="1">
      <alignment horizontal="right"/>
    </xf>
    <xf numFmtId="167" fontId="4" fillId="0" borderId="44" xfId="0" applyNumberFormat="1" applyFont="1" applyFill="1" applyBorder="1" applyAlignment="1">
      <alignment horizontal="right"/>
    </xf>
    <xf numFmtId="167" fontId="5" fillId="0" borderId="41" xfId="0" applyNumberFormat="1" applyFont="1" applyFill="1" applyBorder="1" applyAlignment="1">
      <alignment horizontal="right"/>
    </xf>
    <xf numFmtId="167" fontId="7" fillId="0" borderId="33" xfId="0" applyNumberFormat="1" applyFont="1" applyFill="1" applyBorder="1" applyAlignment="1">
      <alignment horizontal="right"/>
    </xf>
    <xf numFmtId="167" fontId="7" fillId="0" borderId="39" xfId="0" applyNumberFormat="1" applyFont="1" applyFill="1" applyBorder="1" applyAlignment="1">
      <alignment horizontal="right"/>
    </xf>
    <xf numFmtId="167" fontId="5" fillId="2" borderId="22" xfId="0" applyNumberFormat="1" applyFont="1" applyFill="1" applyBorder="1" applyAlignment="1">
      <alignment horizontal="right"/>
    </xf>
    <xf numFmtId="167" fontId="7" fillId="0" borderId="28" xfId="0" applyNumberFormat="1" applyFont="1" applyFill="1" applyBorder="1" applyAlignment="1">
      <alignment horizontal="right"/>
    </xf>
    <xf numFmtId="167" fontId="7" fillId="0" borderId="29" xfId="0" applyNumberFormat="1" applyFont="1" applyFill="1" applyBorder="1" applyAlignment="1">
      <alignment horizontal="right"/>
    </xf>
    <xf numFmtId="167" fontId="7" fillId="0" borderId="44" xfId="0" applyNumberFormat="1" applyFont="1" applyFill="1" applyBorder="1" applyAlignment="1">
      <alignment horizontal="right"/>
    </xf>
    <xf numFmtId="0" fontId="5" fillId="3" borderId="38" xfId="0" applyFont="1" applyFill="1" applyBorder="1" applyAlignment="1">
      <alignment horizontal="left"/>
    </xf>
    <xf numFmtId="165" fontId="5" fillId="3" borderId="30" xfId="0" applyNumberFormat="1" applyFont="1" applyFill="1" applyBorder="1"/>
    <xf numFmtId="167" fontId="5" fillId="3" borderId="41" xfId="0" applyNumberFormat="1" applyFont="1" applyFill="1" applyBorder="1" applyAlignment="1">
      <alignment horizontal="right"/>
    </xf>
    <xf numFmtId="167" fontId="5" fillId="3" borderId="7" xfId="0" applyNumberFormat="1" applyFont="1" applyFill="1" applyBorder="1"/>
    <xf numFmtId="167" fontId="5" fillId="3" borderId="40" xfId="0" applyNumberFormat="1" applyFont="1" applyFill="1" applyBorder="1"/>
    <xf numFmtId="167" fontId="5" fillId="3" borderId="30" xfId="0" applyNumberFormat="1" applyFont="1" applyFill="1" applyBorder="1"/>
    <xf numFmtId="167" fontId="5" fillId="3" borderId="41" xfId="0" applyNumberFormat="1" applyFont="1" applyFill="1" applyBorder="1"/>
    <xf numFmtId="167" fontId="5" fillId="3" borderId="8" xfId="0" applyNumberFormat="1" applyFont="1" applyFill="1" applyBorder="1"/>
    <xf numFmtId="0" fontId="5" fillId="4" borderId="38" xfId="0" applyFont="1" applyFill="1" applyBorder="1" applyAlignment="1">
      <alignment horizontal="left"/>
    </xf>
    <xf numFmtId="165" fontId="5" fillId="4" borderId="30" xfId="0" applyNumberFormat="1" applyFont="1" applyFill="1" applyBorder="1"/>
    <xf numFmtId="167" fontId="6" fillId="5" borderId="51" xfId="0" applyNumberFormat="1" applyFont="1" applyFill="1" applyBorder="1" applyAlignment="1">
      <alignment horizontal="center" vertical="center" wrapText="1"/>
    </xf>
    <xf numFmtId="167" fontId="6" fillId="5" borderId="14" xfId="0" applyNumberFormat="1" applyFont="1" applyFill="1" applyBorder="1" applyAlignment="1">
      <alignment horizontal="center" vertical="center" wrapText="1"/>
    </xf>
    <xf numFmtId="167" fontId="6" fillId="5" borderId="53" xfId="0" applyNumberFormat="1" applyFont="1" applyFill="1" applyBorder="1" applyAlignment="1">
      <alignment horizontal="center" vertical="center" wrapText="1"/>
    </xf>
    <xf numFmtId="0" fontId="11" fillId="0" borderId="0" xfId="0" applyFont="1"/>
    <xf numFmtId="1" fontId="11" fillId="0" borderId="0" xfId="0" applyNumberFormat="1" applyFont="1"/>
    <xf numFmtId="14" fontId="11" fillId="0" borderId="0" xfId="0" applyNumberFormat="1" applyFont="1"/>
    <xf numFmtId="169" fontId="11" fillId="0" borderId="0" xfId="0" applyNumberFormat="1" applyFont="1"/>
    <xf numFmtId="0" fontId="12" fillId="0" borderId="0" xfId="0" applyFont="1" applyAlignment="1">
      <alignment horizontal="center" vertical="center" wrapText="1"/>
    </xf>
    <xf numFmtId="0" fontId="11" fillId="0" borderId="0" xfId="0" applyFont="1" applyAlignment="1">
      <alignment wrapText="1"/>
    </xf>
    <xf numFmtId="14" fontId="11" fillId="0" borderId="25" xfId="0" applyNumberFormat="1" applyFont="1" applyBorder="1" applyAlignment="1">
      <alignment wrapText="1"/>
    </xf>
    <xf numFmtId="169" fontId="11" fillId="0" borderId="25" xfId="1" applyNumberFormat="1" applyFont="1" applyBorder="1" applyAlignment="1">
      <alignment wrapText="1"/>
    </xf>
    <xf numFmtId="0" fontId="10" fillId="0" borderId="0" xfId="0" applyFont="1" applyFill="1" applyBorder="1" applyAlignment="1"/>
    <xf numFmtId="0" fontId="4" fillId="0" borderId="0" xfId="0" applyFont="1" applyFill="1" applyBorder="1" applyAlignment="1">
      <alignment vertical="top"/>
    </xf>
    <xf numFmtId="0" fontId="10" fillId="5" borderId="38" xfId="0" applyFont="1" applyFill="1" applyBorder="1" applyAlignment="1"/>
    <xf numFmtId="0" fontId="10" fillId="5" borderId="33" xfId="0" applyFont="1" applyFill="1" applyBorder="1" applyAlignment="1"/>
    <xf numFmtId="0" fontId="10" fillId="5" borderId="34" xfId="0" applyFont="1" applyFill="1" applyBorder="1" applyAlignment="1"/>
    <xf numFmtId="164" fontId="4" fillId="0" borderId="58" xfId="0" applyNumberFormat="1" applyFont="1" applyFill="1" applyBorder="1" applyAlignment="1">
      <alignment horizontal="center" vertical="top"/>
    </xf>
    <xf numFmtId="0" fontId="6" fillId="6" borderId="35" xfId="0" applyFont="1" applyFill="1" applyBorder="1" applyAlignment="1">
      <alignment horizontal="left"/>
    </xf>
    <xf numFmtId="0" fontId="14" fillId="0" borderId="0" xfId="0" applyFont="1" applyAlignment="1">
      <alignment horizontal="justify" vertical="center"/>
    </xf>
    <xf numFmtId="0" fontId="15" fillId="0" borderId="0" xfId="0" applyFont="1" applyAlignment="1">
      <alignment horizontal="left" vertical="center" indent="2"/>
    </xf>
    <xf numFmtId="0" fontId="15" fillId="0" borderId="0" xfId="0" applyFont="1" applyAlignment="1">
      <alignment horizontal="justify" vertical="center"/>
    </xf>
    <xf numFmtId="0" fontId="16" fillId="0" borderId="0" xfId="0" applyFont="1" applyAlignment="1">
      <alignment horizontal="left" vertical="center" wrapText="1" indent="2"/>
    </xf>
    <xf numFmtId="0" fontId="20" fillId="14" borderId="30" xfId="0" applyNumberFormat="1" applyFont="1" applyFill="1" applyBorder="1" applyAlignment="1">
      <alignment horizontal="center" vertical="center" wrapText="1"/>
    </xf>
    <xf numFmtId="4" fontId="20" fillId="14" borderId="30" xfId="0" applyNumberFormat="1" applyFont="1" applyFill="1" applyBorder="1" applyAlignment="1">
      <alignment horizontal="center" vertical="center" wrapText="1"/>
    </xf>
    <xf numFmtId="1" fontId="20" fillId="14" borderId="30" xfId="0" applyNumberFormat="1" applyFont="1" applyFill="1" applyBorder="1" applyAlignment="1">
      <alignment horizontal="center" vertical="center" wrapText="1"/>
    </xf>
    <xf numFmtId="14" fontId="20" fillId="14" borderId="30" xfId="0" applyNumberFormat="1" applyFont="1" applyFill="1" applyBorder="1" applyAlignment="1">
      <alignment horizontal="center" vertical="center" wrapText="1"/>
    </xf>
    <xf numFmtId="49" fontId="21" fillId="12" borderId="17"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xf numFmtId="1" fontId="21" fillId="0" borderId="17" xfId="0" applyNumberFormat="1" applyFont="1" applyFill="1" applyBorder="1" applyAlignment="1">
      <alignment horizontal="center" vertical="center" wrapText="1"/>
    </xf>
    <xf numFmtId="14" fontId="21" fillId="0" borderId="17" xfId="0" applyNumberFormat="1" applyFont="1" applyFill="1" applyBorder="1" applyAlignment="1">
      <alignment horizontal="center" vertical="center" wrapText="1"/>
    </xf>
    <xf numFmtId="4" fontId="0" fillId="0" borderId="0" xfId="0" applyNumberFormat="1"/>
    <xf numFmtId="0" fontId="0" fillId="0" borderId="0" xfId="0" applyBorder="1" applyProtection="1">
      <protection locked="0"/>
    </xf>
    <xf numFmtId="4" fontId="0" fillId="0" borderId="0" xfId="0" applyNumberFormat="1" applyBorder="1" applyProtection="1">
      <protection locked="0"/>
    </xf>
    <xf numFmtId="14" fontId="22" fillId="0" borderId="0" xfId="0" applyNumberFormat="1" applyFont="1" applyBorder="1" applyAlignment="1" applyProtection="1">
      <alignment wrapText="1"/>
      <protection locked="0"/>
    </xf>
    <xf numFmtId="0" fontId="23" fillId="0" borderId="0" xfId="0" applyFont="1" applyProtection="1">
      <protection locked="0"/>
    </xf>
    <xf numFmtId="4" fontId="21" fillId="0" borderId="17" xfId="0" applyNumberFormat="1" applyFont="1" applyFill="1" applyBorder="1" applyAlignment="1">
      <alignment horizontal="center" vertical="center" wrapText="1"/>
    </xf>
    <xf numFmtId="0" fontId="29" fillId="0" borderId="19" xfId="0" applyFont="1" applyFill="1" applyBorder="1"/>
    <xf numFmtId="0" fontId="29" fillId="0" borderId="25" xfId="0" applyFont="1" applyFill="1" applyBorder="1"/>
    <xf numFmtId="4" fontId="29" fillId="0" borderId="25" xfId="0" applyNumberFormat="1" applyFont="1" applyFill="1" applyBorder="1"/>
    <xf numFmtId="0" fontId="29" fillId="0" borderId="25" xfId="0" applyFont="1" applyFill="1" applyBorder="1" applyAlignment="1"/>
    <xf numFmtId="0" fontId="29" fillId="0" borderId="25" xfId="0" applyFont="1" applyFill="1" applyBorder="1" applyAlignment="1">
      <alignment horizontal="center"/>
    </xf>
    <xf numFmtId="14" fontId="29" fillId="0" borderId="25" xfId="0" applyNumberFormat="1" applyFont="1" applyFill="1" applyBorder="1" applyAlignment="1">
      <alignment horizontal="center"/>
    </xf>
    <xf numFmtId="0" fontId="29" fillId="0" borderId="0" xfId="0" applyFont="1" applyFill="1"/>
    <xf numFmtId="49" fontId="21" fillId="12" borderId="61" xfId="0" applyNumberFormat="1" applyFont="1" applyFill="1" applyBorder="1" applyAlignment="1">
      <alignment horizontal="center" vertical="center" wrapText="1"/>
    </xf>
    <xf numFmtId="49" fontId="21" fillId="0" borderId="16" xfId="0" applyNumberFormat="1" applyFont="1" applyFill="1" applyBorder="1" applyAlignment="1">
      <alignment horizontal="center" vertical="center" wrapText="1"/>
    </xf>
    <xf numFmtId="4" fontId="21" fillId="0" borderId="62" xfId="0" applyNumberFormat="1" applyFont="1" applyFill="1" applyBorder="1" applyAlignment="1">
      <alignment horizontal="center" vertical="center" wrapText="1"/>
    </xf>
    <xf numFmtId="14" fontId="29" fillId="0" borderId="19" xfId="0" applyNumberFormat="1" applyFont="1" applyFill="1" applyBorder="1"/>
    <xf numFmtId="170" fontId="29" fillId="0" borderId="19" xfId="1" applyNumberFormat="1" applyFont="1" applyFill="1" applyBorder="1"/>
    <xf numFmtId="0" fontId="30" fillId="0" borderId="6" xfId="0" applyFont="1" applyBorder="1" applyAlignment="1">
      <alignment horizontal="center"/>
    </xf>
    <xf numFmtId="0" fontId="30" fillId="0" borderId="7" xfId="0" applyFont="1" applyBorder="1" applyAlignment="1">
      <alignment horizontal="center"/>
    </xf>
    <xf numFmtId="0" fontId="30" fillId="0" borderId="40" xfId="0" applyFont="1" applyBorder="1" applyAlignment="1">
      <alignment horizontal="center"/>
    </xf>
    <xf numFmtId="4" fontId="30" fillId="0" borderId="7" xfId="0" applyNumberFormat="1" applyFont="1" applyBorder="1"/>
    <xf numFmtId="0" fontId="29" fillId="0" borderId="20" xfId="0" applyFont="1" applyBorder="1" applyAlignment="1">
      <alignment horizontal="center" vertical="center"/>
    </xf>
    <xf numFmtId="0" fontId="29" fillId="0" borderId="19" xfId="0" applyFont="1" applyBorder="1" applyAlignment="1">
      <alignment horizontal="center" vertical="center"/>
    </xf>
    <xf numFmtId="14" fontId="29" fillId="0" borderId="19" xfId="0" applyNumberFormat="1" applyFont="1" applyBorder="1" applyAlignment="1">
      <alignment horizontal="center" vertical="center"/>
    </xf>
    <xf numFmtId="4" fontId="29" fillId="0" borderId="19" xfId="0" applyNumberFormat="1" applyFont="1" applyBorder="1" applyAlignment="1">
      <alignment horizontal="center" vertical="center"/>
    </xf>
    <xf numFmtId="168" fontId="29" fillId="0" borderId="19" xfId="2" applyNumberFormat="1" applyFont="1" applyBorder="1" applyAlignment="1">
      <alignment horizontal="center" vertical="center"/>
    </xf>
    <xf numFmtId="0" fontId="29" fillId="0" borderId="25" xfId="0" applyFont="1" applyBorder="1" applyAlignment="1">
      <alignment horizontal="center"/>
    </xf>
    <xf numFmtId="0" fontId="29" fillId="0" borderId="19" xfId="0" applyFont="1" applyBorder="1" applyAlignment="1">
      <alignment horizontal="center"/>
    </xf>
    <xf numFmtId="0" fontId="29" fillId="0" borderId="19" xfId="0" applyNumberFormat="1" applyFont="1" applyBorder="1" applyAlignment="1">
      <alignment horizontal="center"/>
    </xf>
    <xf numFmtId="0" fontId="29" fillId="0" borderId="54" xfId="0" applyFont="1" applyBorder="1" applyAlignment="1">
      <alignment horizontal="center" wrapText="1"/>
    </xf>
    <xf numFmtId="4" fontId="28" fillId="0" borderId="0" xfId="0" applyNumberFormat="1" applyFont="1"/>
    <xf numFmtId="3" fontId="21" fillId="0" borderId="17" xfId="0" applyNumberFormat="1" applyFont="1" applyFill="1" applyBorder="1" applyAlignment="1">
      <alignment horizontal="center" vertical="center" wrapText="1"/>
    </xf>
    <xf numFmtId="0" fontId="4" fillId="0" borderId="60" xfId="0" applyFont="1" applyFill="1" applyBorder="1" applyAlignment="1">
      <alignment horizontal="center" vertical="top" wrapText="1"/>
    </xf>
    <xf numFmtId="14" fontId="12" fillId="0" borderId="25" xfId="0" applyNumberFormat="1" applyFont="1" applyBorder="1" applyAlignment="1">
      <alignment horizontal="center" vertical="center" wrapText="1"/>
    </xf>
    <xf numFmtId="169" fontId="12" fillId="0" borderId="25" xfId="0" applyNumberFormat="1" applyFont="1" applyBorder="1" applyAlignment="1">
      <alignment horizontal="center" vertical="center" wrapText="1"/>
    </xf>
    <xf numFmtId="1" fontId="12" fillId="0" borderId="25" xfId="0" applyNumberFormat="1" applyFont="1" applyBorder="1" applyAlignment="1">
      <alignment horizontal="center" vertical="center" wrapText="1"/>
    </xf>
    <xf numFmtId="0" fontId="12" fillId="0" borderId="25" xfId="0" applyFont="1" applyBorder="1" applyAlignment="1">
      <alignment horizontal="center" vertical="center" wrapText="1"/>
    </xf>
    <xf numFmtId="0" fontId="29" fillId="0" borderId="25" xfId="0" applyNumberFormat="1" applyFont="1" applyFill="1" applyBorder="1" applyAlignment="1">
      <alignment horizontal="center" vertical="center"/>
    </xf>
    <xf numFmtId="0" fontId="29" fillId="0" borderId="19" xfId="0" applyFont="1" applyFill="1" applyBorder="1" applyAlignment="1">
      <alignment horizontal="center"/>
    </xf>
    <xf numFmtId="0" fontId="29" fillId="0" borderId="19" xfId="0" applyFont="1" applyBorder="1" applyAlignment="1">
      <alignment horizontal="center" vertical="center" wrapText="1"/>
    </xf>
    <xf numFmtId="14" fontId="29" fillId="0" borderId="19" xfId="0" applyNumberFormat="1" applyFont="1" applyFill="1" applyBorder="1" applyAlignment="1">
      <alignment horizontal="center"/>
    </xf>
    <xf numFmtId="4" fontId="4" fillId="0" borderId="4" xfId="0" applyNumberFormat="1" applyFont="1" applyFill="1" applyBorder="1"/>
    <xf numFmtId="4" fontId="4" fillId="0" borderId="22" xfId="0" applyNumberFormat="1" applyFont="1" applyFill="1" applyBorder="1" applyAlignment="1">
      <alignment horizontal="right"/>
    </xf>
    <xf numFmtId="4" fontId="4" fillId="0" borderId="3" xfId="0" applyNumberFormat="1" applyFont="1" applyFill="1" applyBorder="1"/>
    <xf numFmtId="4" fontId="5" fillId="3" borderId="30" xfId="0" applyNumberFormat="1" applyFont="1" applyFill="1" applyBorder="1"/>
    <xf numFmtId="4" fontId="7" fillId="0" borderId="29" xfId="0" applyNumberFormat="1" applyFont="1" applyFill="1" applyBorder="1"/>
    <xf numFmtId="4" fontId="7" fillId="0" borderId="9" xfId="0" applyNumberFormat="1" applyFont="1" applyFill="1" applyBorder="1"/>
    <xf numFmtId="4" fontId="7" fillId="0" borderId="13" xfId="0" applyNumberFormat="1" applyFont="1" applyFill="1" applyBorder="1"/>
    <xf numFmtId="4" fontId="7" fillId="0" borderId="23" xfId="0" applyNumberFormat="1" applyFont="1" applyFill="1" applyBorder="1"/>
    <xf numFmtId="4" fontId="7" fillId="0" borderId="11" xfId="0" applyNumberFormat="1" applyFont="1" applyFill="1" applyBorder="1"/>
    <xf numFmtId="4" fontId="7" fillId="0" borderId="12" xfId="0" applyNumberFormat="1" applyFont="1" applyFill="1" applyBorder="1"/>
    <xf numFmtId="4" fontId="7" fillId="0" borderId="28" xfId="0" applyNumberFormat="1" applyFont="1" applyFill="1" applyBorder="1"/>
    <xf numFmtId="4" fontId="7" fillId="0" borderId="25" xfId="0" applyNumberFormat="1" applyFont="1" applyFill="1" applyBorder="1"/>
    <xf numFmtId="4" fontId="7" fillId="0" borderId="26" xfId="0" applyNumberFormat="1" applyFont="1" applyFill="1" applyBorder="1"/>
    <xf numFmtId="4" fontId="7" fillId="0" borderId="27" xfId="0" applyNumberFormat="1" applyFont="1" applyFill="1" applyBorder="1"/>
    <xf numFmtId="2" fontId="7" fillId="0" borderId="28" xfId="0" applyNumberFormat="1" applyFont="1" applyFill="1" applyBorder="1"/>
    <xf numFmtId="2" fontId="7" fillId="0" borderId="25" xfId="0" applyNumberFormat="1" applyFont="1" applyFill="1" applyBorder="1"/>
    <xf numFmtId="2" fontId="7" fillId="0" borderId="26" xfId="0" applyNumberFormat="1" applyFont="1" applyFill="1" applyBorder="1"/>
    <xf numFmtId="2" fontId="7" fillId="0" borderId="29" xfId="0" applyNumberFormat="1" applyFont="1" applyFill="1" applyBorder="1"/>
    <xf numFmtId="2" fontId="7" fillId="0" borderId="23" xfId="0" applyNumberFormat="1" applyFont="1" applyFill="1" applyBorder="1"/>
    <xf numFmtId="4" fontId="7" fillId="0" borderId="44" xfId="0" applyNumberFormat="1" applyFont="1" applyFill="1" applyBorder="1"/>
    <xf numFmtId="4" fontId="7" fillId="0" borderId="19" xfId="0" applyNumberFormat="1" applyFont="1" applyFill="1" applyBorder="1"/>
    <xf numFmtId="4" fontId="7" fillId="0" borderId="20" xfId="0" applyNumberFormat="1" applyFont="1" applyFill="1" applyBorder="1"/>
    <xf numFmtId="4" fontId="5" fillId="2" borderId="1" xfId="0" applyNumberFormat="1" applyFont="1" applyFill="1" applyBorder="1"/>
    <xf numFmtId="4" fontId="5" fillId="2" borderId="22" xfId="0" applyNumberFormat="1" applyFont="1" applyFill="1" applyBorder="1"/>
    <xf numFmtId="4" fontId="5" fillId="2" borderId="5" xfId="0" applyNumberFormat="1" applyFont="1" applyFill="1" applyBorder="1"/>
    <xf numFmtId="4" fontId="4" fillId="0" borderId="23" xfId="0" applyNumberFormat="1" applyFont="1" applyFill="1" applyBorder="1"/>
    <xf numFmtId="4" fontId="4" fillId="0" borderId="22" xfId="0" applyNumberFormat="1" applyFont="1" applyFill="1" applyBorder="1"/>
    <xf numFmtId="4" fontId="4" fillId="0" borderId="5" xfId="0" applyNumberFormat="1" applyFont="1" applyFill="1" applyBorder="1"/>
    <xf numFmtId="4" fontId="5" fillId="3" borderId="41" xfId="0" applyNumberFormat="1" applyFont="1" applyFill="1" applyBorder="1" applyAlignment="1">
      <alignment horizontal="right"/>
    </xf>
    <xf numFmtId="4" fontId="5" fillId="3" borderId="7" xfId="0" applyNumberFormat="1" applyFont="1" applyFill="1" applyBorder="1"/>
    <xf numFmtId="4" fontId="5" fillId="3" borderId="40" xfId="0" applyNumberFormat="1" applyFont="1" applyFill="1" applyBorder="1"/>
    <xf numFmtId="4" fontId="5" fillId="3" borderId="41" xfId="0" applyNumberFormat="1" applyFont="1" applyFill="1" applyBorder="1"/>
    <xf numFmtId="4" fontId="5" fillId="3" borderId="8" xfId="0" applyNumberFormat="1" applyFont="1" applyFill="1" applyBorder="1"/>
    <xf numFmtId="4" fontId="7" fillId="0" borderId="28" xfId="0" applyNumberFormat="1" applyFont="1" applyFill="1" applyBorder="1" applyAlignment="1">
      <alignment horizontal="right"/>
    </xf>
    <xf numFmtId="4" fontId="7" fillId="0" borderId="29" xfId="0" applyNumberFormat="1" applyFont="1" applyFill="1" applyBorder="1" applyAlignment="1">
      <alignment horizontal="right"/>
    </xf>
    <xf numFmtId="4" fontId="7" fillId="0" borderId="44" xfId="0" applyNumberFormat="1" applyFont="1" applyFill="1" applyBorder="1" applyAlignment="1">
      <alignment horizontal="right"/>
    </xf>
    <xf numFmtId="4" fontId="7" fillId="0" borderId="18" xfId="0" applyNumberFormat="1" applyFont="1" applyFill="1" applyBorder="1"/>
    <xf numFmtId="4" fontId="7" fillId="0" borderId="21" xfId="0" applyNumberFormat="1" applyFont="1" applyFill="1" applyBorder="1"/>
    <xf numFmtId="4" fontId="5" fillId="2" borderId="22" xfId="0" applyNumberFormat="1" applyFont="1" applyFill="1" applyBorder="1" applyAlignment="1">
      <alignment horizontal="right"/>
    </xf>
    <xf numFmtId="4" fontId="5" fillId="2" borderId="3" xfId="0" applyNumberFormat="1" applyFont="1" applyFill="1" applyBorder="1"/>
    <xf numFmtId="4" fontId="5" fillId="2" borderId="4" xfId="0" applyNumberFormat="1" applyFont="1" applyFill="1" applyBorder="1"/>
    <xf numFmtId="2" fontId="7" fillId="0" borderId="28" xfId="0" applyNumberFormat="1" applyFont="1" applyFill="1" applyBorder="1" applyAlignment="1">
      <alignment horizontal="right"/>
    </xf>
    <xf numFmtId="2" fontId="7" fillId="0" borderId="27" xfId="0" applyNumberFormat="1" applyFont="1" applyFill="1" applyBorder="1"/>
    <xf numFmtId="2" fontId="7" fillId="0" borderId="9" xfId="0" applyNumberFormat="1" applyFont="1" applyFill="1" applyBorder="1"/>
    <xf numFmtId="2" fontId="7" fillId="0" borderId="44" xfId="0" applyNumberFormat="1" applyFont="1" applyFill="1" applyBorder="1" applyAlignment="1">
      <alignment horizontal="right"/>
    </xf>
    <xf numFmtId="2" fontId="7" fillId="0" borderId="19" xfId="0" applyNumberFormat="1" applyFont="1" applyFill="1" applyBorder="1"/>
    <xf numFmtId="2" fontId="7" fillId="0" borderId="20" xfId="0" applyNumberFormat="1" applyFont="1" applyFill="1" applyBorder="1"/>
    <xf numFmtId="2" fontId="7" fillId="0" borderId="13" xfId="0" applyNumberFormat="1" applyFont="1" applyFill="1" applyBorder="1"/>
    <xf numFmtId="4" fontId="5" fillId="4" borderId="41" xfId="0" applyNumberFormat="1" applyFont="1" applyFill="1" applyBorder="1" applyAlignment="1">
      <alignment horizontal="right"/>
    </xf>
    <xf numFmtId="4" fontId="5" fillId="4" borderId="7" xfId="0" applyNumberFormat="1" applyFont="1" applyFill="1" applyBorder="1"/>
    <xf numFmtId="4" fontId="5" fillId="4" borderId="40" xfId="0" applyNumberFormat="1" applyFont="1" applyFill="1" applyBorder="1"/>
    <xf numFmtId="4" fontId="5" fillId="4" borderId="30" xfId="0" applyNumberFormat="1" applyFont="1" applyFill="1" applyBorder="1"/>
    <xf numFmtId="4" fontId="5" fillId="4" borderId="41" xfId="0" applyNumberFormat="1" applyFont="1" applyFill="1" applyBorder="1"/>
    <xf numFmtId="4" fontId="5" fillId="4" borderId="8" xfId="0" applyNumberFormat="1" applyFont="1" applyFill="1" applyBorder="1"/>
    <xf numFmtId="1" fontId="7" fillId="0" borderId="23" xfId="0" applyNumberFormat="1" applyFont="1" applyFill="1" applyBorder="1"/>
    <xf numFmtId="1" fontId="7" fillId="0" borderId="9" xfId="0" applyNumberFormat="1" applyFont="1" applyFill="1" applyBorder="1"/>
    <xf numFmtId="1" fontId="29" fillId="0" borderId="19" xfId="0" applyNumberFormat="1" applyFont="1" applyFill="1" applyBorder="1" applyAlignment="1">
      <alignment horizontal="center"/>
    </xf>
    <xf numFmtId="0" fontId="29" fillId="0" borderId="20" xfId="0" applyFont="1" applyFill="1" applyBorder="1" applyAlignment="1">
      <alignment horizontal="center" vertical="center"/>
    </xf>
    <xf numFmtId="0" fontId="29" fillId="0" borderId="24" xfId="0" applyFont="1" applyFill="1" applyBorder="1" applyAlignment="1">
      <alignment horizontal="center" wrapText="1"/>
    </xf>
    <xf numFmtId="0" fontId="29" fillId="0" borderId="19" xfId="0" applyFont="1" applyFill="1" applyBorder="1" applyAlignment="1">
      <alignment horizontal="center" vertical="center"/>
    </xf>
    <xf numFmtId="14" fontId="29" fillId="0" borderId="19" xfId="0" applyNumberFormat="1" applyFont="1" applyFill="1" applyBorder="1" applyAlignment="1">
      <alignment horizontal="center" vertical="center"/>
    </xf>
    <xf numFmtId="4" fontId="29" fillId="0" borderId="19" xfId="0" applyNumberFormat="1" applyFont="1" applyFill="1" applyBorder="1" applyAlignment="1">
      <alignment horizontal="center" vertical="center"/>
    </xf>
    <xf numFmtId="168" fontId="29" fillId="0" borderId="19" xfId="2" applyNumberFormat="1" applyFont="1" applyFill="1" applyBorder="1" applyAlignment="1">
      <alignment horizontal="center" vertical="center"/>
    </xf>
    <xf numFmtId="4" fontId="29" fillId="0" borderId="0" xfId="0" applyNumberFormat="1" applyFont="1" applyFill="1"/>
    <xf numFmtId="0" fontId="21" fillId="0" borderId="17" xfId="0" applyNumberFormat="1" applyFont="1" applyFill="1" applyBorder="1" applyAlignment="1">
      <alignment horizontal="center" vertical="center" wrapText="1"/>
    </xf>
    <xf numFmtId="0" fontId="29" fillId="0" borderId="19" xfId="0" applyFont="1" applyFill="1" applyBorder="1" applyAlignment="1">
      <alignment horizontal="center" vertical="center" wrapText="1"/>
    </xf>
    <xf numFmtId="10" fontId="29" fillId="0" borderId="19" xfId="0" applyNumberFormat="1" applyFont="1" applyFill="1" applyBorder="1" applyAlignment="1">
      <alignment horizontal="center" vertical="center"/>
    </xf>
    <xf numFmtId="1" fontId="29" fillId="0" borderId="19" xfId="0" applyNumberFormat="1" applyFont="1" applyFill="1" applyBorder="1" applyAlignment="1">
      <alignment horizontal="center" wrapText="1"/>
    </xf>
    <xf numFmtId="0" fontId="29" fillId="0" borderId="19" xfId="0" applyNumberFormat="1" applyFont="1" applyFill="1" applyBorder="1" applyAlignment="1">
      <alignment horizontal="center" vertical="center" wrapText="1"/>
    </xf>
    <xf numFmtId="0" fontId="29" fillId="0" borderId="25" xfId="0" applyNumberFormat="1" applyFont="1" applyFill="1" applyBorder="1" applyAlignment="1">
      <alignment horizontal="center"/>
    </xf>
    <xf numFmtId="0" fontId="29" fillId="0" borderId="19" xfId="0" applyNumberFormat="1" applyFont="1" applyFill="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42" xfId="0" applyFont="1" applyBorder="1" applyAlignment="1">
      <alignment horizontal="center"/>
    </xf>
    <xf numFmtId="0" fontId="4" fillId="0" borderId="24" xfId="0" applyFont="1" applyFill="1" applyBorder="1" applyAlignment="1">
      <alignment horizontal="left" vertical="top"/>
    </xf>
    <xf numFmtId="0" fontId="4" fillId="0" borderId="27" xfId="0" applyFont="1" applyFill="1" applyBorder="1" applyAlignment="1">
      <alignment horizontal="left" vertical="top"/>
    </xf>
    <xf numFmtId="0" fontId="4" fillId="0" borderId="2" xfId="0" applyFont="1" applyFill="1" applyBorder="1" applyAlignment="1">
      <alignment horizontal="left" vertical="top"/>
    </xf>
    <xf numFmtId="0" fontId="4" fillId="0" borderId="5" xfId="0" applyFont="1" applyFill="1" applyBorder="1" applyAlignment="1">
      <alignment horizontal="left" vertical="top"/>
    </xf>
    <xf numFmtId="0" fontId="10" fillId="5" borderId="38"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14" fontId="17" fillId="0" borderId="0" xfId="0" applyNumberFormat="1" applyFont="1" applyAlignment="1">
      <alignment horizontal="center" vertical="center" wrapText="1"/>
    </xf>
    <xf numFmtId="14" fontId="13" fillId="0" borderId="0" xfId="0" applyNumberFormat="1" applyFont="1" applyAlignment="1">
      <alignment horizontal="center" vertical="center" wrapText="1"/>
    </xf>
    <xf numFmtId="0" fontId="4" fillId="0" borderId="3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0" xfId="0" applyFont="1" applyFill="1" applyBorder="1" applyAlignment="1">
      <alignment horizontal="left" vertical="top"/>
    </xf>
    <xf numFmtId="0" fontId="4" fillId="0" borderId="13" xfId="0" applyFont="1" applyFill="1" applyBorder="1" applyAlignment="1">
      <alignment horizontal="left" vertical="top"/>
    </xf>
    <xf numFmtId="0" fontId="2" fillId="0" borderId="0" xfId="0" applyFont="1" applyAlignment="1">
      <alignment horizontal="center" vertical="center"/>
    </xf>
    <xf numFmtId="0" fontId="5" fillId="5" borderId="45" xfId="0" applyFont="1" applyFill="1" applyBorder="1" applyAlignment="1">
      <alignment horizontal="center" vertical="center" wrapText="1"/>
    </xf>
    <xf numFmtId="0" fontId="5" fillId="5" borderId="46" xfId="0" applyFont="1" applyFill="1" applyBorder="1" applyAlignment="1">
      <alignment horizontal="center" vertical="center" wrapText="1"/>
    </xf>
    <xf numFmtId="165" fontId="6" fillId="5" borderId="45" xfId="0" applyNumberFormat="1" applyFont="1" applyFill="1" applyBorder="1" applyAlignment="1">
      <alignment horizontal="center" vertical="center" wrapText="1"/>
    </xf>
    <xf numFmtId="165" fontId="6" fillId="5" borderId="46" xfId="0" applyNumberFormat="1" applyFont="1" applyFill="1" applyBorder="1" applyAlignment="1">
      <alignment horizontal="center" vertical="center" wrapText="1"/>
    </xf>
    <xf numFmtId="167" fontId="6" fillId="5" borderId="38" xfId="0" applyNumberFormat="1" applyFont="1" applyFill="1" applyBorder="1" applyAlignment="1">
      <alignment horizontal="center" vertical="center" wrapText="1"/>
    </xf>
    <xf numFmtId="167" fontId="6" fillId="5" borderId="33" xfId="0" applyNumberFormat="1" applyFont="1" applyFill="1" applyBorder="1" applyAlignment="1">
      <alignment horizontal="center" vertical="center" wrapText="1"/>
    </xf>
    <xf numFmtId="167" fontId="6" fillId="5" borderId="34" xfId="0" applyNumberFormat="1" applyFont="1" applyFill="1" applyBorder="1" applyAlignment="1">
      <alignment horizontal="center" vertical="center" wrapText="1"/>
    </xf>
    <xf numFmtId="167" fontId="6" fillId="5" borderId="45" xfId="0" applyNumberFormat="1" applyFont="1" applyFill="1" applyBorder="1" applyAlignment="1">
      <alignment horizontal="center" vertical="center" wrapText="1"/>
    </xf>
    <xf numFmtId="167" fontId="6" fillId="5" borderId="46" xfId="0" applyNumberFormat="1" applyFont="1" applyFill="1" applyBorder="1" applyAlignment="1">
      <alignment horizontal="center" vertical="center" wrapText="1"/>
    </xf>
    <xf numFmtId="167" fontId="6" fillId="5" borderId="50" xfId="0" applyNumberFormat="1" applyFont="1" applyFill="1" applyBorder="1" applyAlignment="1">
      <alignment horizontal="center" vertical="center" wrapText="1"/>
    </xf>
    <xf numFmtId="167" fontId="6" fillId="5" borderId="51" xfId="0" applyNumberFormat="1" applyFont="1" applyFill="1" applyBorder="1" applyAlignment="1">
      <alignment horizontal="center" vertical="center" wrapText="1"/>
    </xf>
    <xf numFmtId="167" fontId="6" fillId="5" borderId="42" xfId="0" applyNumberFormat="1" applyFont="1" applyFill="1" applyBorder="1" applyAlignment="1">
      <alignment horizontal="center" vertical="center" wrapText="1"/>
    </xf>
    <xf numFmtId="167" fontId="6" fillId="5" borderId="15" xfId="0" applyNumberFormat="1" applyFont="1" applyFill="1" applyBorder="1" applyAlignment="1">
      <alignment horizontal="center" vertical="center" wrapText="1"/>
    </xf>
    <xf numFmtId="167" fontId="6" fillId="5" borderId="56" xfId="0" applyNumberFormat="1" applyFont="1" applyFill="1" applyBorder="1" applyAlignment="1">
      <alignment horizontal="center" vertical="center" wrapText="1"/>
    </xf>
    <xf numFmtId="167" fontId="6" fillId="5" borderId="14" xfId="0" applyNumberFormat="1" applyFont="1" applyFill="1" applyBorder="1" applyAlignment="1">
      <alignment horizontal="center" vertical="center" wrapText="1"/>
    </xf>
    <xf numFmtId="0" fontId="8" fillId="0" borderId="38" xfId="0" applyFont="1" applyFill="1" applyBorder="1" applyAlignment="1">
      <alignment horizontal="left"/>
    </xf>
    <xf numFmtId="0" fontId="8" fillId="0" borderId="33" xfId="0" applyFont="1" applyFill="1" applyBorder="1" applyAlignment="1">
      <alignment horizontal="left"/>
    </xf>
    <xf numFmtId="0" fontId="8" fillId="0" borderId="34" xfId="0" applyFont="1" applyFill="1" applyBorder="1" applyAlignment="1">
      <alignment horizontal="left"/>
    </xf>
    <xf numFmtId="0" fontId="19" fillId="7" borderId="38" xfId="0" applyNumberFormat="1" applyFont="1" applyFill="1" applyBorder="1" applyAlignment="1">
      <alignment horizontal="center" vertical="center" wrapText="1"/>
    </xf>
    <xf numFmtId="0" fontId="19" fillId="7" borderId="33" xfId="0" applyNumberFormat="1" applyFont="1" applyFill="1" applyBorder="1" applyAlignment="1">
      <alignment horizontal="center" vertical="center" wrapText="1"/>
    </xf>
    <xf numFmtId="0" fontId="19" fillId="7" borderId="34" xfId="0" applyNumberFormat="1" applyFont="1" applyFill="1" applyBorder="1" applyAlignment="1">
      <alignment horizontal="center" vertical="center" wrapText="1"/>
    </xf>
    <xf numFmtId="0" fontId="0" fillId="0" borderId="45" xfId="0" applyBorder="1" applyAlignment="1">
      <alignment vertical="center"/>
    </xf>
    <xf numFmtId="0" fontId="0" fillId="0" borderId="46" xfId="0" applyBorder="1" applyAlignment="1"/>
    <xf numFmtId="1" fontId="19" fillId="2" borderId="45" xfId="0" applyNumberFormat="1" applyFont="1" applyFill="1" applyBorder="1" applyAlignment="1">
      <alignment horizontal="center" vertical="center" wrapText="1"/>
    </xf>
    <xf numFmtId="1" fontId="19" fillId="2" borderId="46" xfId="0" applyNumberFormat="1" applyFont="1" applyFill="1" applyBorder="1" applyAlignment="1">
      <alignment horizontal="center" vertical="center" wrapText="1"/>
    </xf>
    <xf numFmtId="1" fontId="19" fillId="6" borderId="45" xfId="0" applyNumberFormat="1" applyFont="1" applyFill="1" applyBorder="1" applyAlignment="1">
      <alignment horizontal="center" vertical="center" wrapText="1"/>
    </xf>
    <xf numFmtId="1" fontId="19" fillId="6" borderId="49" xfId="0" applyNumberFormat="1" applyFont="1" applyFill="1" applyBorder="1" applyAlignment="1">
      <alignment horizontal="center" vertical="center" wrapText="1"/>
    </xf>
    <xf numFmtId="0" fontId="18" fillId="12" borderId="38" xfId="0" applyNumberFormat="1" applyFont="1" applyFill="1" applyBorder="1" applyAlignment="1">
      <alignment horizontal="center" vertical="center" wrapText="1"/>
    </xf>
    <xf numFmtId="0" fontId="18" fillId="12" borderId="33" xfId="0" applyNumberFormat="1" applyFont="1" applyFill="1" applyBorder="1" applyAlignment="1">
      <alignment horizontal="center" vertical="center" wrapText="1"/>
    </xf>
    <xf numFmtId="0" fontId="18" fillId="13" borderId="38" xfId="0" applyNumberFormat="1" applyFont="1" applyFill="1" applyBorder="1" applyAlignment="1">
      <alignment horizontal="center" vertical="center" wrapText="1"/>
    </xf>
    <xf numFmtId="0" fontId="18" fillId="13" borderId="33" xfId="0" applyNumberFormat="1" applyFont="1" applyFill="1" applyBorder="1" applyAlignment="1">
      <alignment horizontal="center" vertical="center" wrapText="1"/>
    </xf>
    <xf numFmtId="0" fontId="18" fillId="13" borderId="34" xfId="0" applyNumberFormat="1" applyFont="1" applyFill="1" applyBorder="1" applyAlignment="1">
      <alignment horizontal="center" vertical="center" wrapText="1"/>
    </xf>
    <xf numFmtId="4" fontId="18" fillId="8" borderId="38" xfId="0" applyNumberFormat="1" applyFont="1" applyFill="1" applyBorder="1" applyAlignment="1">
      <alignment horizontal="center" vertical="center" wrapText="1"/>
    </xf>
    <xf numFmtId="4" fontId="18" fillId="8" borderId="33" xfId="0" applyNumberFormat="1" applyFont="1" applyFill="1" applyBorder="1" applyAlignment="1">
      <alignment horizontal="center" vertical="center" wrapText="1"/>
    </xf>
    <xf numFmtId="4" fontId="18" fillId="8" borderId="34" xfId="0" applyNumberFormat="1" applyFont="1" applyFill="1" applyBorder="1" applyAlignment="1">
      <alignment horizontal="center" vertical="center" wrapText="1"/>
    </xf>
    <xf numFmtId="0" fontId="18" fillId="9" borderId="38" xfId="0" applyNumberFormat="1" applyFont="1" applyFill="1" applyBorder="1" applyAlignment="1">
      <alignment horizontal="center" vertical="center" wrapText="1"/>
    </xf>
    <xf numFmtId="0" fontId="18" fillId="9" borderId="33" xfId="0" applyNumberFormat="1" applyFont="1" applyFill="1" applyBorder="1" applyAlignment="1">
      <alignment horizontal="center" vertical="center" wrapText="1"/>
    </xf>
    <xf numFmtId="0" fontId="18" fillId="9" borderId="34" xfId="0" applyNumberFormat="1" applyFont="1" applyFill="1" applyBorder="1" applyAlignment="1">
      <alignment horizontal="center" vertical="center" wrapText="1"/>
    </xf>
    <xf numFmtId="0" fontId="18" fillId="10" borderId="38" xfId="0" applyNumberFormat="1" applyFont="1" applyFill="1" applyBorder="1" applyAlignment="1">
      <alignment horizontal="center" vertical="center" wrapText="1"/>
    </xf>
    <xf numFmtId="0" fontId="18" fillId="10" borderId="33" xfId="0" applyNumberFormat="1" applyFont="1" applyFill="1" applyBorder="1" applyAlignment="1">
      <alignment horizontal="center" vertical="center" wrapText="1"/>
    </xf>
    <xf numFmtId="0" fontId="18" fillId="10" borderId="34" xfId="0" applyNumberFormat="1" applyFont="1" applyFill="1" applyBorder="1" applyAlignment="1">
      <alignment horizontal="center" vertical="center" wrapText="1"/>
    </xf>
    <xf numFmtId="0" fontId="18" fillId="11" borderId="38" xfId="0" applyNumberFormat="1" applyFont="1" applyFill="1" applyBorder="1" applyAlignment="1">
      <alignment horizontal="center" vertical="center" wrapText="1"/>
    </xf>
    <xf numFmtId="0" fontId="18" fillId="11" borderId="33" xfId="0" applyNumberFormat="1" applyFont="1" applyFill="1" applyBorder="1" applyAlignment="1">
      <alignment horizontal="center" vertical="center" wrapText="1"/>
    </xf>
    <xf numFmtId="0" fontId="18" fillId="11" borderId="34" xfId="0" applyNumberFormat="1" applyFont="1" applyFill="1" applyBorder="1" applyAlignment="1">
      <alignment horizontal="center" vertical="center" wrapText="1"/>
    </xf>
    <xf numFmtId="14" fontId="22" fillId="0" borderId="0" xfId="0" applyNumberFormat="1" applyFont="1" applyBorder="1" applyAlignment="1" applyProtection="1">
      <alignment horizontal="center" wrapText="1"/>
      <protection locked="0"/>
    </xf>
    <xf numFmtId="0" fontId="16" fillId="0" borderId="0" xfId="0" applyFont="1" applyAlignment="1">
      <alignment horizontal="center" vertical="center" wrapText="1"/>
    </xf>
    <xf numFmtId="0" fontId="24" fillId="0" borderId="0" xfId="0" applyFont="1" applyAlignment="1">
      <alignment horizontal="center" vertical="center" wrapText="1"/>
    </xf>
    <xf numFmtId="14" fontId="4" fillId="0" borderId="57" xfId="0" applyNumberFormat="1" applyFont="1" applyFill="1" applyBorder="1" applyAlignment="1">
      <alignment horizontal="center" vertical="top" wrapText="1"/>
    </xf>
  </cellXfs>
  <cellStyles count="8">
    <cellStyle name="Normal" xfId="3"/>
    <cellStyle name="Грошовий 2" xfId="4"/>
    <cellStyle name="Звичайний 2" xfId="7"/>
    <cellStyle name="Обычный" xfId="0" builtinId="0"/>
    <cellStyle name="Обычный 2" xfId="6"/>
    <cellStyle name="Процентный" xfId="2" builtinId="5"/>
    <cellStyle name="Финансовый" xfId="1" builtinId="3"/>
    <cellStyle name="Фінансовий 2" xfId="5"/>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1042035</xdr:colOff>
      <xdr:row>2</xdr:row>
      <xdr:rowOff>112395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9471660" y="171450"/>
          <a:ext cx="1238250" cy="28384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1055;&#1091;&#1083;%20&#1082;&#1088;&#1077;&#1076;&#1080;&#1090;&#1110;&#1074;%20&#1092;&#1110;&#1079;&#1086;&#1089;&#1110;&#1073;_&#1042;&#1055;&#1040;%20&#1110;%20&#1055;&#1055;&#1040;%20&#1052;&#1110;&#1089;&#1090;&#1086;%20&#1073;&#1072;&#1085;&#1082;%2001.0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Журнал торгів"/>
      <sheetName val="ППА_ФО_КП"/>
      <sheetName val="ВПА_ФО_КП"/>
      <sheetName val="Портфель кредитів"/>
      <sheetName val="Перелік кредитних договорів"/>
      <sheetName val="Перелік ДЗ"/>
      <sheetName val="Портфель кредитів знеособлений"/>
      <sheetName val="Група_актива"/>
    </sheetNames>
    <sheetDataSet>
      <sheetData sheetId="0"/>
      <sheetData sheetId="1"/>
      <sheetData sheetId="2">
        <row r="220">
          <cell r="L220" t="str">
            <v>01.03.2021 26.10.2021 01.02.2023</v>
          </cell>
        </row>
      </sheetData>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7"/>
  <sheetViews>
    <sheetView topLeftCell="A169" workbookViewId="0">
      <selection activeCell="H86" sqref="H86"/>
    </sheetView>
  </sheetViews>
  <sheetFormatPr defaultColWidth="8.85546875" defaultRowHeight="12.75" x14ac:dyDescent="0.2"/>
  <cols>
    <col min="1" max="1" width="5.5703125" style="97" customWidth="1"/>
    <col min="2" max="2" width="16.85546875" style="98" bestFit="1" customWidth="1"/>
    <col min="3" max="3" width="19.5703125" style="98" customWidth="1"/>
    <col min="4" max="4" width="15.28515625" style="99" customWidth="1"/>
    <col min="5" max="5" width="15.140625" style="99" customWidth="1"/>
    <col min="6" max="6" width="23.28515625" style="96" customWidth="1"/>
    <col min="7" max="7" width="12.85546875" style="96" customWidth="1"/>
    <col min="8" max="16384" width="8.85546875" style="96"/>
  </cols>
  <sheetData>
    <row r="1" spans="1:6" ht="15" x14ac:dyDescent="0.25">
      <c r="A1" s="236" t="s">
        <v>64</v>
      </c>
      <c r="B1" s="237"/>
      <c r="C1" s="237"/>
      <c r="D1" s="237"/>
      <c r="E1" s="237"/>
      <c r="F1" s="238"/>
    </row>
    <row r="2" spans="1:6" s="100" customFormat="1" ht="25.5" x14ac:dyDescent="0.25">
      <c r="A2" s="159" t="s">
        <v>65</v>
      </c>
      <c r="B2" s="157" t="s">
        <v>66</v>
      </c>
      <c r="C2" s="157" t="s">
        <v>68</v>
      </c>
      <c r="D2" s="158" t="s">
        <v>69</v>
      </c>
      <c r="E2" s="158" t="s">
        <v>70</v>
      </c>
      <c r="F2" s="160" t="s">
        <v>67</v>
      </c>
    </row>
    <row r="3" spans="1:6" s="100" customFormat="1" x14ac:dyDescent="0.25">
      <c r="A3" s="159">
        <v>1</v>
      </c>
      <c r="B3" s="157">
        <v>45055</v>
      </c>
      <c r="C3" s="157"/>
      <c r="D3" s="158">
        <v>184216.99</v>
      </c>
      <c r="E3" s="158"/>
      <c r="F3" s="160" t="s">
        <v>308</v>
      </c>
    </row>
    <row r="4" spans="1:6" s="100" customFormat="1" x14ac:dyDescent="0.25">
      <c r="A4" s="159"/>
      <c r="B4" s="157">
        <v>45062</v>
      </c>
      <c r="C4" s="157"/>
      <c r="D4" s="158">
        <v>184216.99</v>
      </c>
      <c r="E4" s="158"/>
      <c r="F4" s="160" t="s">
        <v>308</v>
      </c>
    </row>
    <row r="5" spans="1:6" s="100" customFormat="1" x14ac:dyDescent="0.25">
      <c r="A5" s="159"/>
      <c r="B5" s="157">
        <v>45069</v>
      </c>
      <c r="C5" s="157"/>
      <c r="D5" s="158">
        <v>184216.99</v>
      </c>
      <c r="E5" s="158"/>
      <c r="F5" s="160" t="s">
        <v>308</v>
      </c>
    </row>
    <row r="6" spans="1:6" s="100" customFormat="1" x14ac:dyDescent="0.25">
      <c r="A6" s="159"/>
      <c r="B6" s="157">
        <v>45076</v>
      </c>
      <c r="C6" s="157"/>
      <c r="D6" s="158">
        <v>184216.99</v>
      </c>
      <c r="E6" s="158"/>
      <c r="F6" s="160" t="s">
        <v>308</v>
      </c>
    </row>
    <row r="7" spans="1:6" s="100" customFormat="1" x14ac:dyDescent="0.25">
      <c r="A7" s="159">
        <v>2</v>
      </c>
      <c r="B7" s="157">
        <v>45055</v>
      </c>
      <c r="C7" s="157"/>
      <c r="D7" s="158">
        <v>43933.94</v>
      </c>
      <c r="E7" s="158"/>
      <c r="F7" s="160" t="s">
        <v>308</v>
      </c>
    </row>
    <row r="8" spans="1:6" s="100" customFormat="1" x14ac:dyDescent="0.25">
      <c r="A8" s="159"/>
      <c r="B8" s="157">
        <v>45062</v>
      </c>
      <c r="C8" s="157"/>
      <c r="D8" s="158">
        <v>43933.94</v>
      </c>
      <c r="E8" s="158"/>
      <c r="F8" s="160" t="s">
        <v>308</v>
      </c>
    </row>
    <row r="9" spans="1:6" s="100" customFormat="1" x14ac:dyDescent="0.25">
      <c r="A9" s="159"/>
      <c r="B9" s="157">
        <v>45069</v>
      </c>
      <c r="C9" s="157"/>
      <c r="D9" s="158">
        <v>43933.94</v>
      </c>
      <c r="E9" s="158"/>
      <c r="F9" s="160" t="s">
        <v>308</v>
      </c>
    </row>
    <row r="10" spans="1:6" s="100" customFormat="1" x14ac:dyDescent="0.25">
      <c r="A10" s="159"/>
      <c r="B10" s="157">
        <v>45076</v>
      </c>
      <c r="C10" s="157"/>
      <c r="D10" s="158">
        <v>43933.94</v>
      </c>
      <c r="E10" s="158"/>
      <c r="F10" s="160" t="s">
        <v>308</v>
      </c>
    </row>
    <row r="11" spans="1:6" s="100" customFormat="1" x14ac:dyDescent="0.25">
      <c r="A11" s="159">
        <v>3</v>
      </c>
      <c r="B11" s="157">
        <v>45055</v>
      </c>
      <c r="C11" s="157"/>
      <c r="D11" s="158">
        <v>469622.37</v>
      </c>
      <c r="E11" s="158"/>
      <c r="F11" s="160" t="s">
        <v>308</v>
      </c>
    </row>
    <row r="12" spans="1:6" s="100" customFormat="1" x14ac:dyDescent="0.25">
      <c r="A12" s="159"/>
      <c r="B12" s="157">
        <v>45062</v>
      </c>
      <c r="C12" s="157"/>
      <c r="D12" s="158">
        <v>469622.37</v>
      </c>
      <c r="E12" s="158"/>
      <c r="F12" s="160" t="s">
        <v>308</v>
      </c>
    </row>
    <row r="13" spans="1:6" s="100" customFormat="1" x14ac:dyDescent="0.25">
      <c r="A13" s="159"/>
      <c r="B13" s="157">
        <v>45069</v>
      </c>
      <c r="C13" s="157"/>
      <c r="D13" s="158">
        <v>469622.37</v>
      </c>
      <c r="E13" s="158"/>
      <c r="F13" s="160" t="s">
        <v>308</v>
      </c>
    </row>
    <row r="14" spans="1:6" s="100" customFormat="1" x14ac:dyDescent="0.25">
      <c r="A14" s="159"/>
      <c r="B14" s="157">
        <v>45076</v>
      </c>
      <c r="C14" s="157"/>
      <c r="D14" s="158">
        <v>469622.37</v>
      </c>
      <c r="E14" s="158"/>
      <c r="F14" s="160" t="s">
        <v>308</v>
      </c>
    </row>
    <row r="15" spans="1:6" s="100" customFormat="1" x14ac:dyDescent="0.25">
      <c r="A15" s="159">
        <v>4</v>
      </c>
      <c r="B15" s="157">
        <v>45055</v>
      </c>
      <c r="C15" s="157"/>
      <c r="D15" s="158">
        <v>16779.89</v>
      </c>
      <c r="E15" s="158"/>
      <c r="F15" s="160" t="s">
        <v>308</v>
      </c>
    </row>
    <row r="16" spans="1:6" s="100" customFormat="1" x14ac:dyDescent="0.25">
      <c r="A16" s="159"/>
      <c r="B16" s="157">
        <v>45062</v>
      </c>
      <c r="C16" s="157"/>
      <c r="D16" s="158">
        <v>16779.89</v>
      </c>
      <c r="E16" s="158"/>
      <c r="F16" s="160" t="s">
        <v>308</v>
      </c>
    </row>
    <row r="17" spans="1:6" s="100" customFormat="1" x14ac:dyDescent="0.25">
      <c r="A17" s="159"/>
      <c r="B17" s="157">
        <v>45069</v>
      </c>
      <c r="C17" s="157"/>
      <c r="D17" s="158">
        <v>16779.89</v>
      </c>
      <c r="E17" s="158"/>
      <c r="F17" s="160" t="s">
        <v>308</v>
      </c>
    </row>
    <row r="18" spans="1:6" s="100" customFormat="1" x14ac:dyDescent="0.25">
      <c r="A18" s="159"/>
      <c r="B18" s="157">
        <v>45076</v>
      </c>
      <c r="C18" s="157"/>
      <c r="D18" s="158">
        <v>16779.89</v>
      </c>
      <c r="E18" s="158"/>
      <c r="F18" s="160" t="s">
        <v>308</v>
      </c>
    </row>
    <row r="19" spans="1:6" s="100" customFormat="1" x14ac:dyDescent="0.25">
      <c r="A19" s="159">
        <v>5</v>
      </c>
      <c r="B19" s="157">
        <v>45055</v>
      </c>
      <c r="C19" s="157"/>
      <c r="D19" s="158">
        <v>265913.33</v>
      </c>
      <c r="E19" s="158"/>
      <c r="F19" s="160" t="s">
        <v>308</v>
      </c>
    </row>
    <row r="20" spans="1:6" s="100" customFormat="1" x14ac:dyDescent="0.25">
      <c r="A20" s="159"/>
      <c r="B20" s="157">
        <v>45062</v>
      </c>
      <c r="C20" s="157"/>
      <c r="D20" s="158">
        <v>265913.33</v>
      </c>
      <c r="E20" s="158"/>
      <c r="F20" s="160" t="s">
        <v>308</v>
      </c>
    </row>
    <row r="21" spans="1:6" s="100" customFormat="1" x14ac:dyDescent="0.25">
      <c r="A21" s="159"/>
      <c r="B21" s="157">
        <v>45069</v>
      </c>
      <c r="C21" s="157"/>
      <c r="D21" s="158">
        <v>265913.33</v>
      </c>
      <c r="E21" s="158"/>
      <c r="F21" s="160" t="s">
        <v>308</v>
      </c>
    </row>
    <row r="22" spans="1:6" s="100" customFormat="1" x14ac:dyDescent="0.25">
      <c r="A22" s="159"/>
      <c r="B22" s="157">
        <v>45076</v>
      </c>
      <c r="C22" s="157"/>
      <c r="D22" s="158">
        <v>265913.33</v>
      </c>
      <c r="E22" s="158"/>
      <c r="F22" s="160" t="s">
        <v>308</v>
      </c>
    </row>
    <row r="23" spans="1:6" s="100" customFormat="1" x14ac:dyDescent="0.25">
      <c r="A23" s="159">
        <v>6</v>
      </c>
      <c r="B23" s="157">
        <v>45055</v>
      </c>
      <c r="C23" s="157"/>
      <c r="D23" s="158">
        <v>225844.38</v>
      </c>
      <c r="E23" s="158"/>
      <c r="F23" s="160" t="s">
        <v>308</v>
      </c>
    </row>
    <row r="24" spans="1:6" s="100" customFormat="1" x14ac:dyDescent="0.25">
      <c r="A24" s="159"/>
      <c r="B24" s="157">
        <v>45062</v>
      </c>
      <c r="C24" s="157"/>
      <c r="D24" s="158">
        <v>225844.38</v>
      </c>
      <c r="E24" s="158"/>
      <c r="F24" s="160" t="s">
        <v>308</v>
      </c>
    </row>
    <row r="25" spans="1:6" s="100" customFormat="1" x14ac:dyDescent="0.25">
      <c r="A25" s="159"/>
      <c r="B25" s="157">
        <v>45069</v>
      </c>
      <c r="C25" s="157"/>
      <c r="D25" s="158">
        <v>225844.38</v>
      </c>
      <c r="E25" s="158"/>
      <c r="F25" s="160" t="s">
        <v>308</v>
      </c>
    </row>
    <row r="26" spans="1:6" s="100" customFormat="1" x14ac:dyDescent="0.25">
      <c r="A26" s="159"/>
      <c r="B26" s="157">
        <v>45076</v>
      </c>
      <c r="C26" s="157"/>
      <c r="D26" s="158">
        <v>225844.38</v>
      </c>
      <c r="E26" s="158"/>
      <c r="F26" s="160" t="s">
        <v>308</v>
      </c>
    </row>
    <row r="27" spans="1:6" s="100" customFormat="1" x14ac:dyDescent="0.25">
      <c r="A27" s="159">
        <v>7</v>
      </c>
      <c r="B27" s="157">
        <v>45055</v>
      </c>
      <c r="C27" s="157"/>
      <c r="D27" s="158">
        <v>486996.85</v>
      </c>
      <c r="E27" s="158"/>
      <c r="F27" s="160" t="s">
        <v>308</v>
      </c>
    </row>
    <row r="28" spans="1:6" s="100" customFormat="1" x14ac:dyDescent="0.25">
      <c r="A28" s="159"/>
      <c r="B28" s="157">
        <v>45062</v>
      </c>
      <c r="C28" s="157"/>
      <c r="D28" s="158">
        <v>486996.85</v>
      </c>
      <c r="E28" s="158"/>
      <c r="F28" s="160" t="s">
        <v>308</v>
      </c>
    </row>
    <row r="29" spans="1:6" s="100" customFormat="1" x14ac:dyDescent="0.25">
      <c r="A29" s="159"/>
      <c r="B29" s="157">
        <v>45069</v>
      </c>
      <c r="C29" s="157"/>
      <c r="D29" s="158">
        <v>486996.85</v>
      </c>
      <c r="E29" s="158"/>
      <c r="F29" s="160" t="s">
        <v>308</v>
      </c>
    </row>
    <row r="30" spans="1:6" s="100" customFormat="1" x14ac:dyDescent="0.25">
      <c r="A30" s="159"/>
      <c r="B30" s="157">
        <v>45076</v>
      </c>
      <c r="C30" s="157"/>
      <c r="D30" s="158">
        <v>486996.85</v>
      </c>
      <c r="E30" s="158"/>
      <c r="F30" s="160" t="s">
        <v>308</v>
      </c>
    </row>
    <row r="31" spans="1:6" s="100" customFormat="1" x14ac:dyDescent="0.25">
      <c r="A31" s="159">
        <v>8</v>
      </c>
      <c r="B31" s="157">
        <v>45055</v>
      </c>
      <c r="C31" s="157"/>
      <c r="D31" s="158">
        <v>322865.63</v>
      </c>
      <c r="E31" s="158"/>
      <c r="F31" s="160" t="s">
        <v>308</v>
      </c>
    </row>
    <row r="32" spans="1:6" s="100" customFormat="1" x14ac:dyDescent="0.25">
      <c r="A32" s="159"/>
      <c r="B32" s="157">
        <v>45062</v>
      </c>
      <c r="C32" s="157"/>
      <c r="D32" s="158">
        <v>322865.63</v>
      </c>
      <c r="E32" s="158"/>
      <c r="F32" s="160" t="s">
        <v>308</v>
      </c>
    </row>
    <row r="33" spans="1:6" s="100" customFormat="1" x14ac:dyDescent="0.25">
      <c r="A33" s="159"/>
      <c r="B33" s="157">
        <v>45069</v>
      </c>
      <c r="C33" s="157"/>
      <c r="D33" s="158">
        <v>322865.63</v>
      </c>
      <c r="E33" s="158"/>
      <c r="F33" s="160" t="s">
        <v>308</v>
      </c>
    </row>
    <row r="34" spans="1:6" s="100" customFormat="1" x14ac:dyDescent="0.25">
      <c r="A34" s="159"/>
      <c r="B34" s="157">
        <v>45076</v>
      </c>
      <c r="C34" s="157"/>
      <c r="D34" s="158">
        <v>322865.63</v>
      </c>
      <c r="E34" s="158"/>
      <c r="F34" s="160" t="s">
        <v>308</v>
      </c>
    </row>
    <row r="35" spans="1:6" s="100" customFormat="1" x14ac:dyDescent="0.25">
      <c r="A35" s="159">
        <v>9</v>
      </c>
      <c r="B35" s="157">
        <v>45055</v>
      </c>
      <c r="C35" s="157"/>
      <c r="D35" s="158">
        <v>237518.71</v>
      </c>
      <c r="E35" s="158"/>
      <c r="F35" s="160" t="s">
        <v>308</v>
      </c>
    </row>
    <row r="36" spans="1:6" s="100" customFormat="1" x14ac:dyDescent="0.25">
      <c r="A36" s="159"/>
      <c r="B36" s="157">
        <v>45062</v>
      </c>
      <c r="C36" s="157"/>
      <c r="D36" s="158">
        <v>237518.71</v>
      </c>
      <c r="E36" s="158"/>
      <c r="F36" s="160" t="s">
        <v>308</v>
      </c>
    </row>
    <row r="37" spans="1:6" s="100" customFormat="1" x14ac:dyDescent="0.25">
      <c r="A37" s="159"/>
      <c r="B37" s="157">
        <v>45069</v>
      </c>
      <c r="C37" s="157"/>
      <c r="D37" s="158">
        <v>237518.71</v>
      </c>
      <c r="E37" s="158"/>
      <c r="F37" s="160" t="s">
        <v>308</v>
      </c>
    </row>
    <row r="38" spans="1:6" s="100" customFormat="1" x14ac:dyDescent="0.25">
      <c r="A38" s="159"/>
      <c r="B38" s="157">
        <v>45076</v>
      </c>
      <c r="C38" s="157"/>
      <c r="D38" s="158">
        <v>237518.71</v>
      </c>
      <c r="E38" s="158"/>
      <c r="F38" s="160" t="s">
        <v>308</v>
      </c>
    </row>
    <row r="39" spans="1:6" s="100" customFormat="1" x14ac:dyDescent="0.25">
      <c r="A39" s="159">
        <v>10</v>
      </c>
      <c r="B39" s="157">
        <v>45055</v>
      </c>
      <c r="C39" s="157"/>
      <c r="D39" s="158">
        <v>319613.22000000003</v>
      </c>
      <c r="E39" s="158"/>
      <c r="F39" s="160" t="s">
        <v>308</v>
      </c>
    </row>
    <row r="40" spans="1:6" s="100" customFormat="1" x14ac:dyDescent="0.25">
      <c r="A40" s="159"/>
      <c r="B40" s="157">
        <v>45062</v>
      </c>
      <c r="C40" s="157"/>
      <c r="D40" s="158">
        <v>319613.22000000003</v>
      </c>
      <c r="E40" s="158"/>
      <c r="F40" s="160" t="s">
        <v>308</v>
      </c>
    </row>
    <row r="41" spans="1:6" s="100" customFormat="1" x14ac:dyDescent="0.25">
      <c r="A41" s="159"/>
      <c r="B41" s="157">
        <v>45069</v>
      </c>
      <c r="C41" s="157"/>
      <c r="D41" s="158">
        <v>319613.22000000003</v>
      </c>
      <c r="E41" s="158"/>
      <c r="F41" s="160" t="s">
        <v>308</v>
      </c>
    </row>
    <row r="42" spans="1:6" s="100" customFormat="1" x14ac:dyDescent="0.25">
      <c r="A42" s="159"/>
      <c r="B42" s="157">
        <v>45076</v>
      </c>
      <c r="C42" s="157"/>
      <c r="D42" s="158">
        <v>319613.22000000003</v>
      </c>
      <c r="E42" s="158"/>
      <c r="F42" s="160" t="s">
        <v>308</v>
      </c>
    </row>
    <row r="43" spans="1:6" s="100" customFormat="1" x14ac:dyDescent="0.25">
      <c r="A43" s="159">
        <v>11</v>
      </c>
      <c r="B43" s="157">
        <v>45055</v>
      </c>
      <c r="C43" s="157"/>
      <c r="D43" s="158">
        <v>379302.69</v>
      </c>
      <c r="E43" s="158"/>
      <c r="F43" s="160" t="s">
        <v>308</v>
      </c>
    </row>
    <row r="44" spans="1:6" s="100" customFormat="1" x14ac:dyDescent="0.25">
      <c r="A44" s="159"/>
      <c r="B44" s="157">
        <v>45062</v>
      </c>
      <c r="C44" s="157"/>
      <c r="D44" s="158">
        <v>379302.69</v>
      </c>
      <c r="E44" s="158"/>
      <c r="F44" s="160" t="s">
        <v>308</v>
      </c>
    </row>
    <row r="45" spans="1:6" s="100" customFormat="1" x14ac:dyDescent="0.25">
      <c r="A45" s="159"/>
      <c r="B45" s="157">
        <v>45069</v>
      </c>
      <c r="C45" s="157"/>
      <c r="D45" s="158">
        <v>379302.69</v>
      </c>
      <c r="E45" s="158"/>
      <c r="F45" s="160" t="s">
        <v>308</v>
      </c>
    </row>
    <row r="46" spans="1:6" s="100" customFormat="1" x14ac:dyDescent="0.25">
      <c r="A46" s="159"/>
      <c r="B46" s="157">
        <v>45076</v>
      </c>
      <c r="C46" s="157"/>
      <c r="D46" s="158">
        <v>379302.69</v>
      </c>
      <c r="E46" s="158"/>
      <c r="F46" s="160" t="s">
        <v>308</v>
      </c>
    </row>
    <row r="47" spans="1:6" s="100" customFormat="1" x14ac:dyDescent="0.25">
      <c r="A47" s="159">
        <v>12</v>
      </c>
      <c r="B47" s="157">
        <v>45055</v>
      </c>
      <c r="C47" s="157"/>
      <c r="D47" s="158">
        <v>89916.82</v>
      </c>
      <c r="E47" s="158"/>
      <c r="F47" s="160" t="s">
        <v>308</v>
      </c>
    </row>
    <row r="48" spans="1:6" s="100" customFormat="1" x14ac:dyDescent="0.25">
      <c r="A48" s="159"/>
      <c r="B48" s="157">
        <v>45062</v>
      </c>
      <c r="C48" s="157"/>
      <c r="D48" s="158">
        <v>89916.82</v>
      </c>
      <c r="E48" s="158"/>
      <c r="F48" s="160" t="s">
        <v>308</v>
      </c>
    </row>
    <row r="49" spans="1:6" s="100" customFormat="1" x14ac:dyDescent="0.25">
      <c r="A49" s="159"/>
      <c r="B49" s="157">
        <v>45069</v>
      </c>
      <c r="C49" s="157"/>
      <c r="D49" s="158">
        <v>89916.82</v>
      </c>
      <c r="E49" s="158"/>
      <c r="F49" s="160" t="s">
        <v>308</v>
      </c>
    </row>
    <row r="50" spans="1:6" s="100" customFormat="1" x14ac:dyDescent="0.25">
      <c r="A50" s="159"/>
      <c r="B50" s="157">
        <v>45076</v>
      </c>
      <c r="C50" s="157"/>
      <c r="D50" s="158">
        <v>89916.82</v>
      </c>
      <c r="E50" s="158"/>
      <c r="F50" s="160" t="s">
        <v>308</v>
      </c>
    </row>
    <row r="51" spans="1:6" s="100" customFormat="1" x14ac:dyDescent="0.25">
      <c r="A51" s="159">
        <v>13</v>
      </c>
      <c r="B51" s="157">
        <v>45055</v>
      </c>
      <c r="C51" s="157"/>
      <c r="D51" s="158">
        <v>190747.06</v>
      </c>
      <c r="E51" s="158"/>
      <c r="F51" s="160" t="s">
        <v>308</v>
      </c>
    </row>
    <row r="52" spans="1:6" s="100" customFormat="1" x14ac:dyDescent="0.25">
      <c r="A52" s="159"/>
      <c r="B52" s="157">
        <v>45062</v>
      </c>
      <c r="C52" s="157"/>
      <c r="D52" s="158">
        <v>190747.06</v>
      </c>
      <c r="E52" s="158"/>
      <c r="F52" s="160" t="s">
        <v>308</v>
      </c>
    </row>
    <row r="53" spans="1:6" s="100" customFormat="1" x14ac:dyDescent="0.25">
      <c r="A53" s="159"/>
      <c r="B53" s="157">
        <v>45069</v>
      </c>
      <c r="C53" s="157"/>
      <c r="D53" s="158">
        <v>190747.06</v>
      </c>
      <c r="E53" s="158"/>
      <c r="F53" s="160" t="s">
        <v>308</v>
      </c>
    </row>
    <row r="54" spans="1:6" s="100" customFormat="1" x14ac:dyDescent="0.25">
      <c r="A54" s="159"/>
      <c r="B54" s="157">
        <v>45076</v>
      </c>
      <c r="C54" s="157"/>
      <c r="D54" s="158">
        <v>190747.06</v>
      </c>
      <c r="E54" s="158"/>
      <c r="F54" s="160" t="s">
        <v>308</v>
      </c>
    </row>
    <row r="55" spans="1:6" s="100" customFormat="1" x14ac:dyDescent="0.25">
      <c r="A55" s="159">
        <v>14</v>
      </c>
      <c r="B55" s="157">
        <v>45055</v>
      </c>
      <c r="C55" s="157"/>
      <c r="D55" s="158">
        <v>122395.18</v>
      </c>
      <c r="E55" s="158"/>
      <c r="F55" s="160" t="s">
        <v>308</v>
      </c>
    </row>
    <row r="56" spans="1:6" s="100" customFormat="1" x14ac:dyDescent="0.25">
      <c r="A56" s="159"/>
      <c r="B56" s="157">
        <v>45062</v>
      </c>
      <c r="C56" s="157"/>
      <c r="D56" s="158">
        <v>122395.18</v>
      </c>
      <c r="E56" s="158"/>
      <c r="F56" s="160" t="s">
        <v>308</v>
      </c>
    </row>
    <row r="57" spans="1:6" s="100" customFormat="1" x14ac:dyDescent="0.25">
      <c r="A57" s="159"/>
      <c r="B57" s="157">
        <v>45069</v>
      </c>
      <c r="C57" s="157"/>
      <c r="D57" s="158">
        <v>122395.18</v>
      </c>
      <c r="E57" s="158"/>
      <c r="F57" s="160" t="s">
        <v>308</v>
      </c>
    </row>
    <row r="58" spans="1:6" s="100" customFormat="1" x14ac:dyDescent="0.25">
      <c r="A58" s="159"/>
      <c r="B58" s="157">
        <v>45076</v>
      </c>
      <c r="C58" s="157"/>
      <c r="D58" s="158">
        <v>122395.18</v>
      </c>
      <c r="E58" s="158"/>
      <c r="F58" s="160" t="s">
        <v>308</v>
      </c>
    </row>
    <row r="59" spans="1:6" s="100" customFormat="1" x14ac:dyDescent="0.25">
      <c r="A59" s="159">
        <v>15</v>
      </c>
      <c r="B59" s="157">
        <v>45055</v>
      </c>
      <c r="C59" s="157"/>
      <c r="D59" s="158">
        <v>122395.18</v>
      </c>
      <c r="E59" s="158"/>
      <c r="F59" s="160" t="s">
        <v>308</v>
      </c>
    </row>
    <row r="60" spans="1:6" s="100" customFormat="1" x14ac:dyDescent="0.25">
      <c r="A60" s="159"/>
      <c r="B60" s="157">
        <v>45062</v>
      </c>
      <c r="C60" s="157"/>
      <c r="D60" s="158">
        <v>122395.18</v>
      </c>
      <c r="E60" s="158"/>
      <c r="F60" s="160" t="s">
        <v>308</v>
      </c>
    </row>
    <row r="61" spans="1:6" s="100" customFormat="1" x14ac:dyDescent="0.25">
      <c r="A61" s="159"/>
      <c r="B61" s="157">
        <v>45069</v>
      </c>
      <c r="C61" s="157"/>
      <c r="D61" s="158">
        <v>122395.18</v>
      </c>
      <c r="E61" s="158"/>
      <c r="F61" s="160" t="s">
        <v>308</v>
      </c>
    </row>
    <row r="62" spans="1:6" s="100" customFormat="1" x14ac:dyDescent="0.25">
      <c r="A62" s="159"/>
      <c r="B62" s="157">
        <v>45076</v>
      </c>
      <c r="C62" s="157"/>
      <c r="D62" s="158">
        <v>122395.18</v>
      </c>
      <c r="E62" s="158"/>
      <c r="F62" s="160" t="s">
        <v>308</v>
      </c>
    </row>
    <row r="63" spans="1:6" s="100" customFormat="1" x14ac:dyDescent="0.25">
      <c r="A63" s="159">
        <v>16</v>
      </c>
      <c r="B63" s="157">
        <v>45055</v>
      </c>
      <c r="C63" s="157"/>
      <c r="D63" s="158">
        <v>130459.89</v>
      </c>
      <c r="E63" s="158"/>
      <c r="F63" s="160" t="s">
        <v>308</v>
      </c>
    </row>
    <row r="64" spans="1:6" s="100" customFormat="1" x14ac:dyDescent="0.25">
      <c r="A64" s="159"/>
      <c r="B64" s="157">
        <v>45062</v>
      </c>
      <c r="C64" s="157"/>
      <c r="D64" s="158">
        <v>130459.89</v>
      </c>
      <c r="E64" s="158"/>
      <c r="F64" s="160" t="s">
        <v>308</v>
      </c>
    </row>
    <row r="65" spans="1:6" s="100" customFormat="1" x14ac:dyDescent="0.25">
      <c r="A65" s="159"/>
      <c r="B65" s="157">
        <v>45069</v>
      </c>
      <c r="C65" s="157"/>
      <c r="D65" s="158">
        <v>130459.89</v>
      </c>
      <c r="E65" s="158"/>
      <c r="F65" s="160" t="s">
        <v>308</v>
      </c>
    </row>
    <row r="66" spans="1:6" s="100" customFormat="1" x14ac:dyDescent="0.25">
      <c r="A66" s="159"/>
      <c r="B66" s="157">
        <v>45076</v>
      </c>
      <c r="C66" s="157"/>
      <c r="D66" s="158">
        <v>130459.89</v>
      </c>
      <c r="E66" s="158"/>
      <c r="F66" s="160" t="s">
        <v>308</v>
      </c>
    </row>
    <row r="67" spans="1:6" s="100" customFormat="1" x14ac:dyDescent="0.25">
      <c r="A67" s="159">
        <v>17</v>
      </c>
      <c r="B67" s="157">
        <v>45055</v>
      </c>
      <c r="C67" s="157"/>
      <c r="D67" s="158">
        <v>472275.28</v>
      </c>
      <c r="E67" s="158"/>
      <c r="F67" s="160" t="s">
        <v>308</v>
      </c>
    </row>
    <row r="68" spans="1:6" s="100" customFormat="1" x14ac:dyDescent="0.25">
      <c r="A68" s="159"/>
      <c r="B68" s="157">
        <v>45062</v>
      </c>
      <c r="C68" s="157"/>
      <c r="D68" s="158">
        <v>472275.28</v>
      </c>
      <c r="E68" s="158"/>
      <c r="F68" s="160" t="s">
        <v>308</v>
      </c>
    </row>
    <row r="69" spans="1:6" s="100" customFormat="1" x14ac:dyDescent="0.25">
      <c r="A69" s="159"/>
      <c r="B69" s="157">
        <v>45069</v>
      </c>
      <c r="C69" s="157"/>
      <c r="D69" s="158">
        <v>472275.28</v>
      </c>
      <c r="E69" s="158"/>
      <c r="F69" s="160" t="s">
        <v>308</v>
      </c>
    </row>
    <row r="70" spans="1:6" s="100" customFormat="1" x14ac:dyDescent="0.25">
      <c r="A70" s="159"/>
      <c r="B70" s="157">
        <v>45076</v>
      </c>
      <c r="C70" s="157"/>
      <c r="D70" s="158">
        <v>472275.28</v>
      </c>
      <c r="E70" s="158"/>
      <c r="F70" s="160" t="s">
        <v>308</v>
      </c>
    </row>
    <row r="71" spans="1:6" s="100" customFormat="1" x14ac:dyDescent="0.25">
      <c r="A71" s="159">
        <v>18</v>
      </c>
      <c r="B71" s="157">
        <v>45055</v>
      </c>
      <c r="C71" s="157"/>
      <c r="D71" s="158">
        <v>42144.93</v>
      </c>
      <c r="E71" s="158"/>
      <c r="F71" s="160" t="s">
        <v>308</v>
      </c>
    </row>
    <row r="72" spans="1:6" s="100" customFormat="1" x14ac:dyDescent="0.25">
      <c r="A72" s="159"/>
      <c r="B72" s="157">
        <v>45062</v>
      </c>
      <c r="C72" s="157"/>
      <c r="D72" s="158">
        <v>42144.93</v>
      </c>
      <c r="E72" s="158"/>
      <c r="F72" s="160" t="s">
        <v>308</v>
      </c>
    </row>
    <row r="73" spans="1:6" s="100" customFormat="1" x14ac:dyDescent="0.25">
      <c r="A73" s="159"/>
      <c r="B73" s="157">
        <v>45069</v>
      </c>
      <c r="C73" s="157"/>
      <c r="D73" s="158">
        <v>42144.93</v>
      </c>
      <c r="E73" s="158"/>
      <c r="F73" s="160" t="s">
        <v>308</v>
      </c>
    </row>
    <row r="74" spans="1:6" s="100" customFormat="1" x14ac:dyDescent="0.25">
      <c r="A74" s="159"/>
      <c r="B74" s="157">
        <v>45076</v>
      </c>
      <c r="C74" s="157"/>
      <c r="D74" s="158">
        <v>42144.93</v>
      </c>
      <c r="E74" s="158"/>
      <c r="F74" s="160" t="s">
        <v>308</v>
      </c>
    </row>
    <row r="75" spans="1:6" s="101" customFormat="1" x14ac:dyDescent="0.2">
      <c r="A75" s="159">
        <v>19</v>
      </c>
      <c r="B75" s="157">
        <v>45055</v>
      </c>
      <c r="C75" s="102"/>
      <c r="D75" s="158">
        <v>28828.5</v>
      </c>
      <c r="E75" s="103"/>
      <c r="F75" s="160" t="s">
        <v>308</v>
      </c>
    </row>
    <row r="76" spans="1:6" s="101" customFormat="1" x14ac:dyDescent="0.2">
      <c r="A76" s="159"/>
      <c r="B76" s="157">
        <v>45062</v>
      </c>
      <c r="C76" s="102"/>
      <c r="D76" s="158">
        <v>28828.5</v>
      </c>
      <c r="E76" s="103"/>
      <c r="F76" s="160" t="s">
        <v>308</v>
      </c>
    </row>
    <row r="77" spans="1:6" s="101" customFormat="1" x14ac:dyDescent="0.2">
      <c r="A77" s="159"/>
      <c r="B77" s="157">
        <v>45069</v>
      </c>
      <c r="C77" s="102"/>
      <c r="D77" s="158">
        <v>28828.5</v>
      </c>
      <c r="E77" s="103"/>
      <c r="F77" s="160" t="s">
        <v>308</v>
      </c>
    </row>
    <row r="78" spans="1:6" s="101" customFormat="1" x14ac:dyDescent="0.2">
      <c r="A78" s="159"/>
      <c r="B78" s="157">
        <v>45076</v>
      </c>
      <c r="C78" s="102"/>
      <c r="D78" s="158">
        <v>28828.5</v>
      </c>
      <c r="E78" s="103"/>
      <c r="F78" s="160" t="s">
        <v>308</v>
      </c>
    </row>
    <row r="79" spans="1:6" s="101" customFormat="1" x14ac:dyDescent="0.2">
      <c r="A79" s="159">
        <v>20</v>
      </c>
      <c r="B79" s="157">
        <v>45019</v>
      </c>
      <c r="C79" s="102"/>
      <c r="D79" s="158">
        <v>172731.77000000002</v>
      </c>
      <c r="E79" s="103"/>
      <c r="F79" s="160" t="s">
        <v>395</v>
      </c>
    </row>
    <row r="80" spans="1:6" s="101" customFormat="1" x14ac:dyDescent="0.2">
      <c r="A80" s="159"/>
      <c r="B80" s="157">
        <v>45026</v>
      </c>
      <c r="C80" s="102"/>
      <c r="D80" s="158">
        <v>172731.77000000002</v>
      </c>
      <c r="E80" s="103"/>
      <c r="F80" s="160" t="s">
        <v>395</v>
      </c>
    </row>
    <row r="81" spans="1:6" s="101" customFormat="1" x14ac:dyDescent="0.2">
      <c r="A81" s="159"/>
      <c r="B81" s="157">
        <v>45033</v>
      </c>
      <c r="C81" s="102"/>
      <c r="D81" s="158">
        <v>172731.77000000002</v>
      </c>
      <c r="E81" s="103"/>
      <c r="F81" s="160" t="s">
        <v>395</v>
      </c>
    </row>
    <row r="82" spans="1:6" s="101" customFormat="1" x14ac:dyDescent="0.2">
      <c r="A82" s="159"/>
      <c r="B82" s="157">
        <v>45040</v>
      </c>
      <c r="C82" s="102"/>
      <c r="D82" s="158">
        <v>172731.77000000002</v>
      </c>
      <c r="E82" s="103"/>
      <c r="F82" s="160" t="s">
        <v>395</v>
      </c>
    </row>
    <row r="83" spans="1:6" s="101" customFormat="1" x14ac:dyDescent="0.2">
      <c r="A83" s="159">
        <v>21</v>
      </c>
      <c r="B83" s="157">
        <v>45019</v>
      </c>
      <c r="C83" s="102"/>
      <c r="D83" s="158">
        <v>31030.63</v>
      </c>
      <c r="E83" s="103"/>
      <c r="F83" s="160" t="s">
        <v>395</v>
      </c>
    </row>
    <row r="84" spans="1:6" s="101" customFormat="1" x14ac:dyDescent="0.2">
      <c r="A84" s="159"/>
      <c r="B84" s="157">
        <v>45026</v>
      </c>
      <c r="C84" s="102"/>
      <c r="D84" s="158">
        <v>31030.63</v>
      </c>
      <c r="E84" s="103"/>
      <c r="F84" s="160" t="s">
        <v>395</v>
      </c>
    </row>
    <row r="85" spans="1:6" s="101" customFormat="1" x14ac:dyDescent="0.2">
      <c r="A85" s="159"/>
      <c r="B85" s="157">
        <v>45033</v>
      </c>
      <c r="C85" s="102"/>
      <c r="D85" s="158">
        <v>31030.63</v>
      </c>
      <c r="E85" s="103"/>
      <c r="F85" s="160" t="s">
        <v>395</v>
      </c>
    </row>
    <row r="86" spans="1:6" s="101" customFormat="1" x14ac:dyDescent="0.2">
      <c r="A86" s="159"/>
      <c r="B86" s="157">
        <v>45040</v>
      </c>
      <c r="C86" s="102"/>
      <c r="D86" s="158">
        <v>31030.63</v>
      </c>
      <c r="E86" s="103"/>
      <c r="F86" s="160" t="s">
        <v>395</v>
      </c>
    </row>
    <row r="87" spans="1:6" s="101" customFormat="1" x14ac:dyDescent="0.2">
      <c r="A87" s="159">
        <v>22</v>
      </c>
      <c r="B87" s="157">
        <v>45019</v>
      </c>
      <c r="C87" s="102"/>
      <c r="D87" s="158">
        <v>37825.270000000004</v>
      </c>
      <c r="E87" s="103"/>
      <c r="F87" s="160" t="s">
        <v>395</v>
      </c>
    </row>
    <row r="88" spans="1:6" s="101" customFormat="1" x14ac:dyDescent="0.2">
      <c r="A88" s="159"/>
      <c r="B88" s="157">
        <v>45026</v>
      </c>
      <c r="C88" s="102"/>
      <c r="D88" s="158">
        <v>37825.270000000004</v>
      </c>
      <c r="E88" s="103"/>
      <c r="F88" s="160" t="s">
        <v>395</v>
      </c>
    </row>
    <row r="89" spans="1:6" s="101" customFormat="1" x14ac:dyDescent="0.2">
      <c r="A89" s="159"/>
      <c r="B89" s="157">
        <v>45033</v>
      </c>
      <c r="C89" s="102"/>
      <c r="D89" s="158">
        <v>37825.270000000004</v>
      </c>
      <c r="E89" s="103"/>
      <c r="F89" s="160" t="s">
        <v>395</v>
      </c>
    </row>
    <row r="90" spans="1:6" s="101" customFormat="1" x14ac:dyDescent="0.2">
      <c r="A90" s="159"/>
      <c r="B90" s="157">
        <v>45040</v>
      </c>
      <c r="C90" s="102"/>
      <c r="D90" s="158">
        <v>37825.270000000004</v>
      </c>
      <c r="E90" s="103"/>
      <c r="F90" s="160" t="s">
        <v>395</v>
      </c>
    </row>
    <row r="91" spans="1:6" s="101" customFormat="1" x14ac:dyDescent="0.2">
      <c r="A91" s="159">
        <v>23</v>
      </c>
      <c r="B91" s="157">
        <v>45019</v>
      </c>
      <c r="C91" s="102"/>
      <c r="D91" s="158">
        <v>62616.12</v>
      </c>
      <c r="E91" s="103"/>
      <c r="F91" s="160" t="s">
        <v>395</v>
      </c>
    </row>
    <row r="92" spans="1:6" s="101" customFormat="1" x14ac:dyDescent="0.2">
      <c r="A92" s="159"/>
      <c r="B92" s="157">
        <v>45026</v>
      </c>
      <c r="C92" s="102"/>
      <c r="D92" s="158">
        <v>62616.12</v>
      </c>
      <c r="E92" s="103"/>
      <c r="F92" s="160" t="s">
        <v>395</v>
      </c>
    </row>
    <row r="93" spans="1:6" s="101" customFormat="1" x14ac:dyDescent="0.2">
      <c r="A93" s="159"/>
      <c r="B93" s="157">
        <v>45033</v>
      </c>
      <c r="C93" s="102"/>
      <c r="D93" s="158">
        <v>62616.12</v>
      </c>
      <c r="E93" s="103"/>
      <c r="F93" s="160" t="s">
        <v>395</v>
      </c>
    </row>
    <row r="94" spans="1:6" s="101" customFormat="1" x14ac:dyDescent="0.2">
      <c r="A94" s="159"/>
      <c r="B94" s="157">
        <v>45040</v>
      </c>
      <c r="C94" s="102"/>
      <c r="D94" s="158">
        <v>62616.12</v>
      </c>
      <c r="E94" s="103"/>
      <c r="F94" s="160" t="s">
        <v>395</v>
      </c>
    </row>
    <row r="95" spans="1:6" s="101" customFormat="1" x14ac:dyDescent="0.2">
      <c r="A95" s="159">
        <v>24</v>
      </c>
      <c r="B95" s="157">
        <v>45055</v>
      </c>
      <c r="C95" s="102"/>
      <c r="D95" s="158">
        <v>699415.07</v>
      </c>
      <c r="E95" s="103"/>
      <c r="F95" s="160" t="s">
        <v>396</v>
      </c>
    </row>
    <row r="96" spans="1:6" s="101" customFormat="1" x14ac:dyDescent="0.2">
      <c r="A96" s="159">
        <v>25</v>
      </c>
      <c r="B96" s="157">
        <v>45020</v>
      </c>
      <c r="C96" s="102"/>
      <c r="D96" s="158">
        <v>12020535.810000001</v>
      </c>
      <c r="E96" s="103"/>
      <c r="F96" s="160" t="s">
        <v>397</v>
      </c>
    </row>
    <row r="97" spans="1:6" s="101" customFormat="1" x14ac:dyDescent="0.2">
      <c r="A97" s="159">
        <v>26</v>
      </c>
      <c r="B97" s="157">
        <v>45020</v>
      </c>
      <c r="C97" s="102"/>
      <c r="D97" s="158">
        <v>21978105.98</v>
      </c>
      <c r="E97" s="103"/>
      <c r="F97" s="160" t="s">
        <v>398</v>
      </c>
    </row>
    <row r="98" spans="1:6" s="101" customFormat="1" x14ac:dyDescent="0.2">
      <c r="A98" s="159">
        <v>27</v>
      </c>
      <c r="B98" s="157">
        <v>45020</v>
      </c>
      <c r="C98" s="102"/>
      <c r="D98" s="158">
        <v>4212447.47</v>
      </c>
      <c r="E98" s="103"/>
      <c r="F98" s="160" t="s">
        <v>399</v>
      </c>
    </row>
    <row r="99" spans="1:6" s="101" customFormat="1" x14ac:dyDescent="0.2">
      <c r="A99" s="159">
        <v>28</v>
      </c>
      <c r="B99" s="157">
        <v>45020</v>
      </c>
      <c r="C99" s="102"/>
      <c r="D99" s="158">
        <v>6908003.0899999999</v>
      </c>
      <c r="E99" s="103"/>
      <c r="F99" s="160" t="s">
        <v>400</v>
      </c>
    </row>
    <row r="100" spans="1:6" s="101" customFormat="1" x14ac:dyDescent="0.2">
      <c r="A100" s="159">
        <v>29</v>
      </c>
      <c r="B100" s="157">
        <v>45020</v>
      </c>
      <c r="C100" s="102"/>
      <c r="D100" s="158">
        <v>21697571.800000001</v>
      </c>
      <c r="E100" s="103"/>
      <c r="F100" s="160" t="s">
        <v>401</v>
      </c>
    </row>
    <row r="101" spans="1:6" s="101" customFormat="1" x14ac:dyDescent="0.2">
      <c r="A101" s="159">
        <v>30</v>
      </c>
      <c r="B101" s="157">
        <v>45020</v>
      </c>
      <c r="C101" s="102"/>
      <c r="D101" s="158">
        <v>11009342.35</v>
      </c>
      <c r="E101" s="103"/>
      <c r="F101" s="160" t="s">
        <v>401</v>
      </c>
    </row>
    <row r="102" spans="1:6" s="101" customFormat="1" x14ac:dyDescent="0.2">
      <c r="A102" s="159">
        <v>31</v>
      </c>
      <c r="B102" s="157">
        <v>45020</v>
      </c>
      <c r="C102" s="102"/>
      <c r="D102" s="158">
        <v>3553173.02</v>
      </c>
      <c r="E102" s="103"/>
      <c r="F102" s="160" t="s">
        <v>402</v>
      </c>
    </row>
    <row r="103" spans="1:6" s="101" customFormat="1" x14ac:dyDescent="0.2">
      <c r="A103" s="159">
        <v>32</v>
      </c>
      <c r="B103" s="157">
        <v>45020</v>
      </c>
      <c r="C103" s="102"/>
      <c r="D103" s="158">
        <v>256059.56</v>
      </c>
      <c r="E103" s="103"/>
      <c r="F103" s="160" t="s">
        <v>403</v>
      </c>
    </row>
    <row r="104" spans="1:6" s="101" customFormat="1" x14ac:dyDescent="0.2">
      <c r="A104" s="159">
        <v>33</v>
      </c>
      <c r="B104" s="157">
        <v>45020</v>
      </c>
      <c r="C104" s="102"/>
      <c r="D104" s="158">
        <v>215023.73</v>
      </c>
      <c r="E104" s="103"/>
      <c r="F104" s="160" t="s">
        <v>403</v>
      </c>
    </row>
    <row r="105" spans="1:6" s="101" customFormat="1" x14ac:dyDescent="0.2">
      <c r="A105" s="159">
        <v>34</v>
      </c>
      <c r="B105" s="157">
        <v>45020</v>
      </c>
      <c r="C105" s="102"/>
      <c r="D105" s="158">
        <v>178565.57</v>
      </c>
      <c r="E105" s="103"/>
      <c r="F105" s="160" t="s">
        <v>403</v>
      </c>
    </row>
    <row r="106" spans="1:6" s="101" customFormat="1" x14ac:dyDescent="0.2">
      <c r="A106" s="159">
        <v>35</v>
      </c>
      <c r="B106" s="157">
        <v>45020</v>
      </c>
      <c r="C106" s="102"/>
      <c r="D106" s="158">
        <v>248857.73</v>
      </c>
      <c r="E106" s="103"/>
      <c r="F106" s="160" t="s">
        <v>403</v>
      </c>
    </row>
    <row r="107" spans="1:6" s="101" customFormat="1" x14ac:dyDescent="0.2">
      <c r="A107" s="159">
        <v>36</v>
      </c>
      <c r="B107" s="157">
        <v>45020</v>
      </c>
      <c r="C107" s="102"/>
      <c r="D107" s="158">
        <v>240194.64</v>
      </c>
      <c r="E107" s="103"/>
      <c r="F107" s="160" t="s">
        <v>403</v>
      </c>
    </row>
    <row r="108" spans="1:6" s="101" customFormat="1" x14ac:dyDescent="0.2">
      <c r="A108" s="159">
        <v>37</v>
      </c>
      <c r="B108" s="157">
        <v>45020</v>
      </c>
      <c r="C108" s="102"/>
      <c r="D108" s="158">
        <v>327703.3</v>
      </c>
      <c r="E108" s="103"/>
      <c r="F108" s="160" t="s">
        <v>403</v>
      </c>
    </row>
    <row r="109" spans="1:6" s="101" customFormat="1" x14ac:dyDescent="0.2">
      <c r="A109" s="159">
        <v>38</v>
      </c>
      <c r="B109" s="157">
        <v>45020</v>
      </c>
      <c r="C109" s="102"/>
      <c r="D109" s="158">
        <v>890260.74</v>
      </c>
      <c r="E109" s="103"/>
      <c r="F109" s="160" t="s">
        <v>403</v>
      </c>
    </row>
    <row r="110" spans="1:6" s="101" customFormat="1" x14ac:dyDescent="0.2">
      <c r="A110" s="159">
        <v>39</v>
      </c>
      <c r="B110" s="157">
        <v>45020</v>
      </c>
      <c r="C110" s="102"/>
      <c r="D110" s="158">
        <v>910700.76</v>
      </c>
      <c r="E110" s="103"/>
      <c r="F110" s="160" t="s">
        <v>404</v>
      </c>
    </row>
    <row r="111" spans="1:6" s="101" customFormat="1" x14ac:dyDescent="0.2">
      <c r="A111" s="159">
        <v>40</v>
      </c>
      <c r="B111" s="157">
        <v>45020</v>
      </c>
      <c r="C111" s="102"/>
      <c r="D111" s="158">
        <v>704328.42</v>
      </c>
      <c r="E111" s="103"/>
      <c r="F111" s="160" t="s">
        <v>405</v>
      </c>
    </row>
    <row r="112" spans="1:6" s="101" customFormat="1" x14ac:dyDescent="0.2">
      <c r="A112" s="159">
        <v>41</v>
      </c>
      <c r="B112" s="157">
        <v>45020</v>
      </c>
      <c r="C112" s="102"/>
      <c r="D112" s="158">
        <v>1098230.3899999999</v>
      </c>
      <c r="E112" s="103"/>
      <c r="F112" s="160" t="s">
        <v>406</v>
      </c>
    </row>
    <row r="113" spans="1:6" s="101" customFormat="1" x14ac:dyDescent="0.2">
      <c r="A113" s="159">
        <v>42</v>
      </c>
      <c r="B113" s="157">
        <v>45020</v>
      </c>
      <c r="C113" s="102"/>
      <c r="D113" s="158">
        <v>787997.38</v>
      </c>
      <c r="E113" s="103"/>
      <c r="F113" s="160" t="s">
        <v>407</v>
      </c>
    </row>
    <row r="114" spans="1:6" s="101" customFormat="1" x14ac:dyDescent="0.2">
      <c r="A114" s="159">
        <v>43</v>
      </c>
      <c r="B114" s="157">
        <v>45020</v>
      </c>
      <c r="C114" s="102"/>
      <c r="D114" s="158">
        <v>706590.92</v>
      </c>
      <c r="E114" s="103"/>
      <c r="F114" s="160" t="s">
        <v>408</v>
      </c>
    </row>
    <row r="115" spans="1:6" s="101" customFormat="1" x14ac:dyDescent="0.2">
      <c r="A115" s="159">
        <v>44</v>
      </c>
      <c r="B115" s="157">
        <v>45020</v>
      </c>
      <c r="C115" s="102"/>
      <c r="D115" s="158">
        <v>747789.84</v>
      </c>
      <c r="E115" s="103"/>
      <c r="F115" s="160" t="s">
        <v>409</v>
      </c>
    </row>
    <row r="116" spans="1:6" s="101" customFormat="1" x14ac:dyDescent="0.2">
      <c r="A116" s="159">
        <v>45</v>
      </c>
      <c r="B116" s="157">
        <v>45020</v>
      </c>
      <c r="C116" s="102"/>
      <c r="D116" s="158">
        <v>731695.99</v>
      </c>
      <c r="E116" s="103"/>
      <c r="F116" s="160" t="s">
        <v>410</v>
      </c>
    </row>
    <row r="117" spans="1:6" s="101" customFormat="1" x14ac:dyDescent="0.2">
      <c r="A117" s="159">
        <v>46</v>
      </c>
      <c r="B117" s="157">
        <v>45020</v>
      </c>
      <c r="C117" s="102"/>
      <c r="D117" s="158">
        <v>1041068.55</v>
      </c>
      <c r="E117" s="103"/>
      <c r="F117" s="160" t="s">
        <v>411</v>
      </c>
    </row>
    <row r="118" spans="1:6" s="101" customFormat="1" x14ac:dyDescent="0.2">
      <c r="A118" s="159">
        <v>47</v>
      </c>
      <c r="B118" s="157">
        <v>45020</v>
      </c>
      <c r="C118" s="102"/>
      <c r="D118" s="158">
        <v>840902.27</v>
      </c>
      <c r="E118" s="103"/>
      <c r="F118" s="160" t="s">
        <v>412</v>
      </c>
    </row>
    <row r="119" spans="1:6" s="101" customFormat="1" x14ac:dyDescent="0.2">
      <c r="A119" s="159">
        <v>48</v>
      </c>
      <c r="B119" s="157">
        <v>45020</v>
      </c>
      <c r="C119" s="102"/>
      <c r="D119" s="158">
        <v>588217.63</v>
      </c>
      <c r="E119" s="103"/>
      <c r="F119" s="160" t="s">
        <v>412</v>
      </c>
    </row>
    <row r="120" spans="1:6" s="101" customFormat="1" x14ac:dyDescent="0.2">
      <c r="A120" s="159">
        <v>49</v>
      </c>
      <c r="B120" s="157">
        <v>45020</v>
      </c>
      <c r="C120" s="102"/>
      <c r="D120" s="158">
        <v>708266.49</v>
      </c>
      <c r="E120" s="103"/>
      <c r="F120" s="160" t="s">
        <v>413</v>
      </c>
    </row>
    <row r="121" spans="1:6" s="101" customFormat="1" x14ac:dyDescent="0.2">
      <c r="A121" s="159">
        <v>50</v>
      </c>
      <c r="B121" s="157">
        <v>45020</v>
      </c>
      <c r="C121" s="102"/>
      <c r="D121" s="158">
        <v>532295.1</v>
      </c>
      <c r="E121" s="103"/>
      <c r="F121" s="160" t="s">
        <v>414</v>
      </c>
    </row>
    <row r="122" spans="1:6" s="101" customFormat="1" x14ac:dyDescent="0.2">
      <c r="A122" s="159">
        <v>51</v>
      </c>
      <c r="B122" s="157">
        <v>45058</v>
      </c>
      <c r="C122" s="102"/>
      <c r="D122" s="158">
        <v>8239059.0700000003</v>
      </c>
      <c r="E122" s="103"/>
      <c r="F122" s="160" t="s">
        <v>415</v>
      </c>
    </row>
    <row r="123" spans="1:6" s="101" customFormat="1" x14ac:dyDescent="0.2">
      <c r="A123" s="159"/>
      <c r="B123" s="157">
        <v>45065</v>
      </c>
      <c r="C123" s="102"/>
      <c r="D123" s="158">
        <v>8239059.0700000003</v>
      </c>
      <c r="E123" s="103"/>
      <c r="F123" s="160" t="s">
        <v>415</v>
      </c>
    </row>
    <row r="124" spans="1:6" s="101" customFormat="1" x14ac:dyDescent="0.2">
      <c r="A124" s="159"/>
      <c r="B124" s="157">
        <v>45072</v>
      </c>
      <c r="C124" s="102"/>
      <c r="D124" s="158">
        <v>8239059.0700000003</v>
      </c>
      <c r="E124" s="103"/>
      <c r="F124" s="160" t="s">
        <v>415</v>
      </c>
    </row>
    <row r="125" spans="1:6" s="101" customFormat="1" x14ac:dyDescent="0.2">
      <c r="A125" s="159"/>
      <c r="B125" s="157">
        <v>45079</v>
      </c>
      <c r="C125" s="102"/>
      <c r="D125" s="158">
        <v>8239059.0700000003</v>
      </c>
      <c r="E125" s="103"/>
      <c r="F125" s="160" t="s">
        <v>415</v>
      </c>
    </row>
    <row r="126" spans="1:6" s="101" customFormat="1" x14ac:dyDescent="0.2">
      <c r="A126" s="159">
        <v>52</v>
      </c>
      <c r="B126" s="157">
        <v>45058</v>
      </c>
      <c r="C126" s="102"/>
      <c r="D126" s="158">
        <v>82155.399999999994</v>
      </c>
      <c r="E126" s="103"/>
      <c r="F126" s="160" t="s">
        <v>415</v>
      </c>
    </row>
    <row r="127" spans="1:6" s="101" customFormat="1" x14ac:dyDescent="0.2">
      <c r="A127" s="159"/>
      <c r="B127" s="157">
        <v>45065</v>
      </c>
      <c r="C127" s="102"/>
      <c r="D127" s="158">
        <v>82155.399999999994</v>
      </c>
      <c r="E127" s="103"/>
      <c r="F127" s="160" t="s">
        <v>415</v>
      </c>
    </row>
    <row r="128" spans="1:6" s="101" customFormat="1" x14ac:dyDescent="0.2">
      <c r="A128" s="159"/>
      <c r="B128" s="157">
        <v>45072</v>
      </c>
      <c r="C128" s="102"/>
      <c r="D128" s="158">
        <v>82155.399999999994</v>
      </c>
      <c r="E128" s="103"/>
      <c r="F128" s="160" t="s">
        <v>415</v>
      </c>
    </row>
    <row r="129" spans="1:6" s="101" customFormat="1" x14ac:dyDescent="0.2">
      <c r="A129" s="159"/>
      <c r="B129" s="157">
        <v>45079</v>
      </c>
      <c r="C129" s="102"/>
      <c r="D129" s="158">
        <v>82155.399999999994</v>
      </c>
      <c r="E129" s="103"/>
      <c r="F129" s="160" t="s">
        <v>415</v>
      </c>
    </row>
    <row r="130" spans="1:6" s="101" customFormat="1" x14ac:dyDescent="0.2">
      <c r="A130" s="159">
        <v>53</v>
      </c>
      <c r="B130" s="157">
        <v>45058</v>
      </c>
      <c r="C130" s="102"/>
      <c r="D130" s="158">
        <v>154216.29</v>
      </c>
      <c r="E130" s="103"/>
      <c r="F130" s="160" t="s">
        <v>415</v>
      </c>
    </row>
    <row r="131" spans="1:6" s="101" customFormat="1" x14ac:dyDescent="0.2">
      <c r="A131" s="159"/>
      <c r="B131" s="157">
        <v>45065</v>
      </c>
      <c r="C131" s="102"/>
      <c r="D131" s="158">
        <v>154216.29</v>
      </c>
      <c r="E131" s="103"/>
      <c r="F131" s="160" t="s">
        <v>415</v>
      </c>
    </row>
    <row r="132" spans="1:6" s="101" customFormat="1" x14ac:dyDescent="0.2">
      <c r="A132" s="159"/>
      <c r="B132" s="157">
        <v>45072</v>
      </c>
      <c r="C132" s="102"/>
      <c r="D132" s="158">
        <v>154216.29</v>
      </c>
      <c r="E132" s="103"/>
      <c r="F132" s="160" t="s">
        <v>415</v>
      </c>
    </row>
    <row r="133" spans="1:6" s="101" customFormat="1" x14ac:dyDescent="0.2">
      <c r="A133" s="159"/>
      <c r="B133" s="157">
        <v>45079</v>
      </c>
      <c r="C133" s="102"/>
      <c r="D133" s="158">
        <v>154216.29</v>
      </c>
      <c r="E133" s="103"/>
      <c r="F133" s="160" t="s">
        <v>415</v>
      </c>
    </row>
    <row r="134" spans="1:6" s="101" customFormat="1" x14ac:dyDescent="0.2">
      <c r="A134" s="159">
        <v>54</v>
      </c>
      <c r="B134" s="157">
        <v>45058</v>
      </c>
      <c r="C134" s="102"/>
      <c r="D134" s="158">
        <v>69460</v>
      </c>
      <c r="E134" s="103"/>
      <c r="F134" s="160" t="s">
        <v>415</v>
      </c>
    </row>
    <row r="135" spans="1:6" s="101" customFormat="1" x14ac:dyDescent="0.2">
      <c r="A135" s="159"/>
      <c r="B135" s="157">
        <v>45065</v>
      </c>
      <c r="C135" s="102"/>
      <c r="D135" s="158">
        <v>69460</v>
      </c>
      <c r="E135" s="103"/>
      <c r="F135" s="160" t="s">
        <v>415</v>
      </c>
    </row>
    <row r="136" spans="1:6" s="101" customFormat="1" x14ac:dyDescent="0.2">
      <c r="A136" s="159"/>
      <c r="B136" s="157">
        <v>45072</v>
      </c>
      <c r="C136" s="102"/>
      <c r="D136" s="158">
        <v>69460</v>
      </c>
      <c r="E136" s="103"/>
      <c r="F136" s="160" t="s">
        <v>415</v>
      </c>
    </row>
    <row r="137" spans="1:6" s="101" customFormat="1" x14ac:dyDescent="0.2">
      <c r="A137" s="159"/>
      <c r="B137" s="157">
        <v>45079</v>
      </c>
      <c r="C137" s="102"/>
      <c r="D137" s="158">
        <v>69460</v>
      </c>
      <c r="E137" s="103"/>
      <c r="F137" s="160" t="s">
        <v>415</v>
      </c>
    </row>
    <row r="138" spans="1:6" s="101" customFormat="1" x14ac:dyDescent="0.2">
      <c r="A138" s="159">
        <v>55</v>
      </c>
      <c r="B138" s="157">
        <v>45055</v>
      </c>
      <c r="C138" s="102"/>
      <c r="D138" s="158">
        <v>35835</v>
      </c>
      <c r="E138" s="103"/>
      <c r="F138" s="160" t="s">
        <v>308</v>
      </c>
    </row>
    <row r="139" spans="1:6" s="101" customFormat="1" x14ac:dyDescent="0.2">
      <c r="A139" s="159"/>
      <c r="B139" s="157">
        <v>45062</v>
      </c>
      <c r="C139" s="102"/>
      <c r="D139" s="158">
        <v>35835</v>
      </c>
      <c r="E139" s="103"/>
      <c r="F139" s="160" t="s">
        <v>308</v>
      </c>
    </row>
    <row r="140" spans="1:6" s="101" customFormat="1" x14ac:dyDescent="0.2">
      <c r="A140" s="159"/>
      <c r="B140" s="157">
        <v>45069</v>
      </c>
      <c r="C140" s="102"/>
      <c r="D140" s="158">
        <v>35835</v>
      </c>
      <c r="E140" s="103"/>
      <c r="F140" s="160" t="s">
        <v>308</v>
      </c>
    </row>
    <row r="141" spans="1:6" s="101" customFormat="1" x14ac:dyDescent="0.2">
      <c r="A141" s="159"/>
      <c r="B141" s="157">
        <v>45076</v>
      </c>
      <c r="C141" s="102"/>
      <c r="D141" s="158">
        <v>35835</v>
      </c>
      <c r="E141" s="103"/>
      <c r="F141" s="160" t="s">
        <v>308</v>
      </c>
    </row>
    <row r="142" spans="1:6" s="101" customFormat="1" x14ac:dyDescent="0.2">
      <c r="A142" s="159">
        <v>56</v>
      </c>
      <c r="B142" s="157">
        <v>45055</v>
      </c>
      <c r="C142" s="102"/>
      <c r="D142" s="158">
        <v>21831</v>
      </c>
      <c r="E142" s="103"/>
      <c r="F142" s="160" t="s">
        <v>308</v>
      </c>
    </row>
    <row r="143" spans="1:6" s="101" customFormat="1" x14ac:dyDescent="0.2">
      <c r="A143" s="159"/>
      <c r="B143" s="157">
        <v>45062</v>
      </c>
      <c r="C143" s="102"/>
      <c r="D143" s="158">
        <v>21831</v>
      </c>
      <c r="E143" s="103"/>
      <c r="F143" s="160" t="s">
        <v>308</v>
      </c>
    </row>
    <row r="144" spans="1:6" s="101" customFormat="1" x14ac:dyDescent="0.2">
      <c r="A144" s="159"/>
      <c r="B144" s="157">
        <v>45069</v>
      </c>
      <c r="C144" s="102"/>
      <c r="D144" s="158">
        <v>21831</v>
      </c>
      <c r="E144" s="103"/>
      <c r="F144" s="160" t="s">
        <v>308</v>
      </c>
    </row>
    <row r="145" spans="1:6" s="101" customFormat="1" x14ac:dyDescent="0.2">
      <c r="A145" s="159"/>
      <c r="B145" s="157">
        <v>45076</v>
      </c>
      <c r="C145" s="102"/>
      <c r="D145" s="158">
        <v>21831</v>
      </c>
      <c r="E145" s="103"/>
      <c r="F145" s="160" t="s">
        <v>308</v>
      </c>
    </row>
    <row r="146" spans="1:6" s="101" customFormat="1" x14ac:dyDescent="0.2">
      <c r="A146" s="159">
        <v>57</v>
      </c>
      <c r="B146" s="157">
        <v>45055</v>
      </c>
      <c r="C146" s="102"/>
      <c r="D146" s="158">
        <v>29609.53</v>
      </c>
      <c r="E146" s="103"/>
      <c r="F146" s="160" t="s">
        <v>308</v>
      </c>
    </row>
    <row r="147" spans="1:6" s="101" customFormat="1" x14ac:dyDescent="0.2">
      <c r="A147" s="159"/>
      <c r="B147" s="157">
        <v>45062</v>
      </c>
      <c r="C147" s="102"/>
      <c r="D147" s="158">
        <v>29609.53</v>
      </c>
      <c r="E147" s="103"/>
      <c r="F147" s="160" t="s">
        <v>308</v>
      </c>
    </row>
    <row r="148" spans="1:6" s="101" customFormat="1" x14ac:dyDescent="0.2">
      <c r="A148" s="159"/>
      <c r="B148" s="157">
        <v>45069</v>
      </c>
      <c r="C148" s="102"/>
      <c r="D148" s="158">
        <v>29609.53</v>
      </c>
      <c r="E148" s="103"/>
      <c r="F148" s="160" t="s">
        <v>308</v>
      </c>
    </row>
    <row r="149" spans="1:6" s="101" customFormat="1" x14ac:dyDescent="0.2">
      <c r="A149" s="159"/>
      <c r="B149" s="157">
        <v>45076</v>
      </c>
      <c r="C149" s="102"/>
      <c r="D149" s="158">
        <v>29609.53</v>
      </c>
      <c r="E149" s="103"/>
      <c r="F149" s="160" t="s">
        <v>308</v>
      </c>
    </row>
    <row r="150" spans="1:6" s="101" customFormat="1" x14ac:dyDescent="0.2">
      <c r="A150" s="159">
        <v>58</v>
      </c>
      <c r="B150" s="157">
        <v>45055</v>
      </c>
      <c r="C150" s="102"/>
      <c r="D150" s="158">
        <v>5831</v>
      </c>
      <c r="E150" s="103"/>
      <c r="F150" s="160" t="s">
        <v>308</v>
      </c>
    </row>
    <row r="151" spans="1:6" s="101" customFormat="1" x14ac:dyDescent="0.2">
      <c r="A151" s="159"/>
      <c r="B151" s="157">
        <v>45062</v>
      </c>
      <c r="C151" s="102"/>
      <c r="D151" s="158">
        <v>5831</v>
      </c>
      <c r="E151" s="103"/>
      <c r="F151" s="160" t="s">
        <v>308</v>
      </c>
    </row>
    <row r="152" spans="1:6" s="101" customFormat="1" x14ac:dyDescent="0.2">
      <c r="A152" s="159"/>
      <c r="B152" s="157">
        <v>45069</v>
      </c>
      <c r="C152" s="102"/>
      <c r="D152" s="158">
        <v>5831</v>
      </c>
      <c r="E152" s="103"/>
      <c r="F152" s="160" t="s">
        <v>308</v>
      </c>
    </row>
    <row r="153" spans="1:6" s="101" customFormat="1" x14ac:dyDescent="0.2">
      <c r="A153" s="159"/>
      <c r="B153" s="157">
        <v>45076</v>
      </c>
      <c r="C153" s="102"/>
      <c r="D153" s="158">
        <v>5831</v>
      </c>
      <c r="E153" s="103"/>
      <c r="F153" s="160" t="s">
        <v>308</v>
      </c>
    </row>
    <row r="154" spans="1:6" s="101" customFormat="1" x14ac:dyDescent="0.2">
      <c r="A154" s="159">
        <v>59</v>
      </c>
      <c r="B154" s="157">
        <v>45055</v>
      </c>
      <c r="C154" s="102"/>
      <c r="D154" s="158">
        <v>35928.21</v>
      </c>
      <c r="E154" s="103"/>
      <c r="F154" s="160" t="s">
        <v>308</v>
      </c>
    </row>
    <row r="155" spans="1:6" s="101" customFormat="1" x14ac:dyDescent="0.2">
      <c r="A155" s="159"/>
      <c r="B155" s="157">
        <v>45062</v>
      </c>
      <c r="C155" s="102"/>
      <c r="D155" s="158">
        <v>35928.21</v>
      </c>
      <c r="E155" s="103"/>
      <c r="F155" s="160" t="s">
        <v>308</v>
      </c>
    </row>
    <row r="156" spans="1:6" s="101" customFormat="1" x14ac:dyDescent="0.2">
      <c r="A156" s="159"/>
      <c r="B156" s="157">
        <v>45069</v>
      </c>
      <c r="C156" s="102"/>
      <c r="D156" s="158">
        <v>35928.21</v>
      </c>
      <c r="E156" s="103"/>
      <c r="F156" s="160" t="s">
        <v>308</v>
      </c>
    </row>
    <row r="157" spans="1:6" s="101" customFormat="1" x14ac:dyDescent="0.2">
      <c r="A157" s="159"/>
      <c r="B157" s="157">
        <v>45076</v>
      </c>
      <c r="C157" s="102"/>
      <c r="D157" s="158">
        <v>35928.21</v>
      </c>
      <c r="E157" s="103"/>
      <c r="F157" s="160" t="s">
        <v>308</v>
      </c>
    </row>
    <row r="158" spans="1:6" s="101" customFormat="1" x14ac:dyDescent="0.2">
      <c r="A158" s="159">
        <v>60</v>
      </c>
      <c r="B158" s="157">
        <v>45055</v>
      </c>
      <c r="C158" s="102"/>
      <c r="D158" s="158">
        <v>5831</v>
      </c>
      <c r="E158" s="103"/>
      <c r="F158" s="160" t="s">
        <v>308</v>
      </c>
    </row>
    <row r="159" spans="1:6" s="101" customFormat="1" x14ac:dyDescent="0.2">
      <c r="A159" s="159"/>
      <c r="B159" s="157">
        <v>45062</v>
      </c>
      <c r="C159" s="102"/>
      <c r="D159" s="158">
        <v>5831</v>
      </c>
      <c r="E159" s="103"/>
      <c r="F159" s="160" t="s">
        <v>308</v>
      </c>
    </row>
    <row r="160" spans="1:6" s="101" customFormat="1" x14ac:dyDescent="0.2">
      <c r="A160" s="159"/>
      <c r="B160" s="157">
        <v>45069</v>
      </c>
      <c r="C160" s="102"/>
      <c r="D160" s="158">
        <v>5831</v>
      </c>
      <c r="E160" s="103"/>
      <c r="F160" s="160" t="s">
        <v>308</v>
      </c>
    </row>
    <row r="161" spans="1:6" s="101" customFormat="1" x14ac:dyDescent="0.2">
      <c r="A161" s="159"/>
      <c r="B161" s="157">
        <v>45076</v>
      </c>
      <c r="C161" s="102"/>
      <c r="D161" s="158">
        <v>5831</v>
      </c>
      <c r="E161" s="103"/>
      <c r="F161" s="160" t="s">
        <v>308</v>
      </c>
    </row>
    <row r="162" spans="1:6" s="101" customFormat="1" x14ac:dyDescent="0.2">
      <c r="A162" s="159">
        <v>61</v>
      </c>
      <c r="B162" s="157">
        <v>45055</v>
      </c>
      <c r="C162" s="102"/>
      <c r="D162" s="158">
        <v>29609.53</v>
      </c>
      <c r="E162" s="103"/>
      <c r="F162" s="160" t="s">
        <v>308</v>
      </c>
    </row>
    <row r="163" spans="1:6" s="101" customFormat="1" x14ac:dyDescent="0.2">
      <c r="A163" s="159"/>
      <c r="B163" s="157">
        <v>45062</v>
      </c>
      <c r="C163" s="102"/>
      <c r="D163" s="158">
        <v>29609.53</v>
      </c>
      <c r="E163" s="103"/>
      <c r="F163" s="160" t="s">
        <v>308</v>
      </c>
    </row>
    <row r="164" spans="1:6" s="101" customFormat="1" x14ac:dyDescent="0.2">
      <c r="A164" s="159"/>
      <c r="B164" s="157">
        <v>45069</v>
      </c>
      <c r="C164" s="102"/>
      <c r="D164" s="158">
        <v>29609.53</v>
      </c>
      <c r="E164" s="103"/>
      <c r="F164" s="160" t="s">
        <v>308</v>
      </c>
    </row>
    <row r="165" spans="1:6" s="101" customFormat="1" x14ac:dyDescent="0.2">
      <c r="A165" s="159"/>
      <c r="B165" s="157">
        <v>45076</v>
      </c>
      <c r="C165" s="102"/>
      <c r="D165" s="158">
        <v>29609.53</v>
      </c>
      <c r="E165" s="103"/>
      <c r="F165" s="160" t="s">
        <v>308</v>
      </c>
    </row>
    <row r="166" spans="1:6" s="101" customFormat="1" x14ac:dyDescent="0.2">
      <c r="A166" s="159">
        <v>62</v>
      </c>
      <c r="B166" s="157">
        <v>45055</v>
      </c>
      <c r="C166" s="102"/>
      <c r="D166" s="158">
        <v>5831</v>
      </c>
      <c r="E166" s="103"/>
      <c r="F166" s="160" t="s">
        <v>308</v>
      </c>
    </row>
    <row r="167" spans="1:6" s="101" customFormat="1" x14ac:dyDescent="0.2">
      <c r="A167" s="159"/>
      <c r="B167" s="157">
        <v>45062</v>
      </c>
      <c r="C167" s="102"/>
      <c r="D167" s="158">
        <v>5831</v>
      </c>
      <c r="E167" s="103"/>
      <c r="F167" s="160" t="s">
        <v>308</v>
      </c>
    </row>
    <row r="168" spans="1:6" s="101" customFormat="1" x14ac:dyDescent="0.2">
      <c r="A168" s="159"/>
      <c r="B168" s="157">
        <v>45069</v>
      </c>
      <c r="C168" s="102"/>
      <c r="D168" s="158">
        <v>5831</v>
      </c>
      <c r="E168" s="103"/>
      <c r="F168" s="160" t="s">
        <v>308</v>
      </c>
    </row>
    <row r="169" spans="1:6" s="101" customFormat="1" x14ac:dyDescent="0.2">
      <c r="A169" s="159"/>
      <c r="B169" s="157">
        <v>45076</v>
      </c>
      <c r="C169" s="102"/>
      <c r="D169" s="158">
        <v>5831</v>
      </c>
      <c r="E169" s="103"/>
      <c r="F169" s="160" t="s">
        <v>308</v>
      </c>
    </row>
    <row r="170" spans="1:6" s="101" customFormat="1" x14ac:dyDescent="0.2">
      <c r="A170" s="159">
        <v>63</v>
      </c>
      <c r="B170" s="157">
        <v>45055</v>
      </c>
      <c r="C170" s="102"/>
      <c r="D170" s="158">
        <v>31666</v>
      </c>
      <c r="E170" s="103"/>
      <c r="F170" s="160" t="s">
        <v>308</v>
      </c>
    </row>
    <row r="171" spans="1:6" s="101" customFormat="1" x14ac:dyDescent="0.2">
      <c r="A171" s="159"/>
      <c r="B171" s="157">
        <v>45062</v>
      </c>
      <c r="C171" s="102"/>
      <c r="D171" s="158">
        <v>31666</v>
      </c>
      <c r="E171" s="103"/>
      <c r="F171" s="160" t="s">
        <v>308</v>
      </c>
    </row>
    <row r="172" spans="1:6" s="101" customFormat="1" x14ac:dyDescent="0.2">
      <c r="A172" s="159"/>
      <c r="B172" s="157">
        <v>45069</v>
      </c>
      <c r="C172" s="102"/>
      <c r="D172" s="158">
        <v>31666</v>
      </c>
      <c r="E172" s="103"/>
      <c r="F172" s="160" t="s">
        <v>308</v>
      </c>
    </row>
    <row r="173" spans="1:6" s="101" customFormat="1" x14ac:dyDescent="0.2">
      <c r="A173" s="159"/>
      <c r="B173" s="157">
        <v>45076</v>
      </c>
      <c r="C173" s="102"/>
      <c r="D173" s="158">
        <v>31666</v>
      </c>
      <c r="E173" s="103"/>
      <c r="F173" s="160" t="s">
        <v>308</v>
      </c>
    </row>
    <row r="174" spans="1:6" s="101" customFormat="1" x14ac:dyDescent="0.2">
      <c r="A174" s="159">
        <v>64</v>
      </c>
      <c r="B174" s="157">
        <v>45055</v>
      </c>
      <c r="C174" s="102"/>
      <c r="D174" s="158">
        <v>197080</v>
      </c>
      <c r="E174" s="103"/>
      <c r="F174" s="160" t="s">
        <v>308</v>
      </c>
    </row>
    <row r="175" spans="1:6" s="101" customFormat="1" x14ac:dyDescent="0.2">
      <c r="A175" s="159"/>
      <c r="B175" s="157">
        <v>45062</v>
      </c>
      <c r="C175" s="102"/>
      <c r="D175" s="158">
        <v>197080</v>
      </c>
      <c r="E175" s="103"/>
      <c r="F175" s="160" t="s">
        <v>308</v>
      </c>
    </row>
    <row r="176" spans="1:6" s="101" customFormat="1" x14ac:dyDescent="0.2">
      <c r="A176" s="159"/>
      <c r="B176" s="157">
        <v>45069</v>
      </c>
      <c r="C176" s="102"/>
      <c r="D176" s="158">
        <v>197080</v>
      </c>
      <c r="E176" s="103"/>
      <c r="F176" s="160" t="s">
        <v>308</v>
      </c>
    </row>
    <row r="177" spans="1:6" s="101" customFormat="1" x14ac:dyDescent="0.2">
      <c r="A177" s="159"/>
      <c r="B177" s="157">
        <v>45076</v>
      </c>
      <c r="C177" s="102"/>
      <c r="D177" s="158">
        <v>197080</v>
      </c>
      <c r="E177" s="103"/>
      <c r="F177" s="160" t="s">
        <v>308</v>
      </c>
    </row>
  </sheetData>
  <autoFilter ref="A2:F177"/>
  <mergeCells count="1">
    <mergeCell ref="A1:F1"/>
  </mergeCells>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1"/>
  <sheetViews>
    <sheetView tabSelected="1" topLeftCell="A221" zoomScaleNormal="100" workbookViewId="0">
      <selection activeCell="J6" sqref="J6"/>
    </sheetView>
  </sheetViews>
  <sheetFormatPr defaultColWidth="8.85546875" defaultRowHeight="12" outlineLevelRow="2" x14ac:dyDescent="0.2"/>
  <cols>
    <col min="1" max="1" width="32.42578125" style="2" customWidth="1"/>
    <col min="2" max="2" width="11.140625" style="3" customWidth="1"/>
    <col min="3" max="3" width="13.85546875" style="73" customWidth="1"/>
    <col min="4" max="5" width="14.5703125" style="4" customWidth="1"/>
    <col min="6" max="6" width="15" style="4" customWidth="1"/>
    <col min="7" max="7" width="13.140625" style="4" customWidth="1"/>
    <col min="8" max="9" width="15.140625" style="4" customWidth="1"/>
    <col min="10" max="10" width="16.28515625" style="4" customWidth="1"/>
    <col min="11" max="16384" width="8.85546875" style="2"/>
  </cols>
  <sheetData>
    <row r="1" spans="1:10" s="1" customFormat="1" ht="15" x14ac:dyDescent="0.25">
      <c r="A1" s="259" t="s">
        <v>76</v>
      </c>
      <c r="B1" s="259"/>
      <c r="C1" s="259"/>
      <c r="D1" s="259"/>
      <c r="E1" s="259"/>
      <c r="F1" s="259"/>
      <c r="G1" s="259"/>
      <c r="H1" s="259"/>
      <c r="I1" s="259"/>
      <c r="J1" s="259"/>
    </row>
    <row r="3" spans="1:10" ht="12.75" thickBot="1" x14ac:dyDescent="0.25"/>
    <row r="4" spans="1:10" s="5" customFormat="1" ht="11.45" customHeight="1" thickBot="1" x14ac:dyDescent="0.25">
      <c r="A4" s="260" t="s">
        <v>62</v>
      </c>
      <c r="B4" s="262" t="s">
        <v>11</v>
      </c>
      <c r="C4" s="264" t="s">
        <v>428</v>
      </c>
      <c r="D4" s="265"/>
      <c r="E4" s="265"/>
      <c r="F4" s="266"/>
      <c r="G4" s="267" t="s">
        <v>1</v>
      </c>
      <c r="H4" s="269" t="s">
        <v>429</v>
      </c>
      <c r="I4" s="273" t="s">
        <v>430</v>
      </c>
      <c r="J4" s="271" t="s">
        <v>431</v>
      </c>
    </row>
    <row r="5" spans="1:10" s="6" customFormat="1" ht="45.75" thickBot="1" x14ac:dyDescent="0.3">
      <c r="A5" s="261"/>
      <c r="B5" s="263"/>
      <c r="C5" s="93" t="s">
        <v>52</v>
      </c>
      <c r="D5" s="94" t="s">
        <v>53</v>
      </c>
      <c r="E5" s="95" t="s">
        <v>71</v>
      </c>
      <c r="F5" s="95" t="s">
        <v>0</v>
      </c>
      <c r="G5" s="268"/>
      <c r="H5" s="270"/>
      <c r="I5" s="274"/>
      <c r="J5" s="272"/>
    </row>
    <row r="6" spans="1:10" s="9" customFormat="1" x14ac:dyDescent="0.2">
      <c r="A6" s="7" t="s">
        <v>306</v>
      </c>
      <c r="B6" s="8">
        <v>64</v>
      </c>
      <c r="C6" s="166">
        <v>96139142.25999999</v>
      </c>
      <c r="D6" s="167">
        <v>11140845.840000002</v>
      </c>
      <c r="E6" s="165">
        <v>2792.24</v>
      </c>
      <c r="F6" s="165">
        <v>107282780.33999999</v>
      </c>
      <c r="G6" s="190">
        <v>1676293.4428124998</v>
      </c>
      <c r="H6" s="191">
        <v>962348.11</v>
      </c>
      <c r="I6" s="191">
        <v>35202.22</v>
      </c>
      <c r="J6" s="192">
        <v>128432.58</v>
      </c>
    </row>
    <row r="7" spans="1:10" s="9" customFormat="1" x14ac:dyDescent="0.2">
      <c r="A7" s="10" t="s">
        <v>59</v>
      </c>
      <c r="B7" s="11">
        <v>0</v>
      </c>
      <c r="C7" s="74">
        <v>0</v>
      </c>
      <c r="D7" s="13">
        <v>0</v>
      </c>
      <c r="E7" s="14">
        <v>0</v>
      </c>
      <c r="F7" s="14">
        <v>0</v>
      </c>
      <c r="G7" s="15" t="e">
        <v>#DIV/0!</v>
      </c>
      <c r="H7" s="12">
        <v>0</v>
      </c>
      <c r="I7" s="12">
        <v>0</v>
      </c>
      <c r="J7" s="16">
        <v>0</v>
      </c>
    </row>
    <row r="8" spans="1:10" s="9" customFormat="1" ht="12.75" thickBot="1" x14ac:dyDescent="0.25">
      <c r="A8" s="17" t="s">
        <v>60</v>
      </c>
      <c r="B8" s="18">
        <v>0</v>
      </c>
      <c r="C8" s="75">
        <v>0</v>
      </c>
      <c r="D8" s="20">
        <v>0</v>
      </c>
      <c r="E8" s="21">
        <v>0</v>
      </c>
      <c r="F8" s="21">
        <v>0</v>
      </c>
      <c r="G8" s="22" t="e">
        <v>#DIV/0!</v>
      </c>
      <c r="H8" s="19">
        <v>0</v>
      </c>
      <c r="I8" s="19">
        <v>0</v>
      </c>
      <c r="J8" s="23">
        <v>0</v>
      </c>
    </row>
    <row r="9" spans="1:10" s="9" customFormat="1" ht="12.75" thickBot="1" x14ac:dyDescent="0.25">
      <c r="A9" s="24" t="s">
        <v>5</v>
      </c>
      <c r="B9" s="25">
        <v>0</v>
      </c>
      <c r="C9" s="76">
        <v>0</v>
      </c>
      <c r="D9" s="27">
        <v>0</v>
      </c>
      <c r="E9" s="28">
        <v>0</v>
      </c>
      <c r="F9" s="28">
        <v>0</v>
      </c>
      <c r="G9" s="29" t="e">
        <v>#DIV/0!</v>
      </c>
      <c r="H9" s="26">
        <v>0</v>
      </c>
      <c r="I9" s="26">
        <v>0</v>
      </c>
      <c r="J9" s="30">
        <v>0</v>
      </c>
    </row>
    <row r="10" spans="1:10" s="36" customFormat="1" ht="4.9000000000000004" customHeight="1" thickBot="1" x14ac:dyDescent="0.25">
      <c r="A10" s="31"/>
      <c r="B10" s="32"/>
      <c r="C10" s="77"/>
      <c r="D10" s="33"/>
      <c r="E10" s="33"/>
      <c r="F10" s="34"/>
      <c r="G10" s="33"/>
      <c r="H10" s="34"/>
      <c r="I10" s="34"/>
      <c r="J10" s="35"/>
    </row>
    <row r="11" spans="1:10" s="37" customFormat="1" ht="12.75" thickBot="1" x14ac:dyDescent="0.25">
      <c r="A11" s="275" t="s">
        <v>61</v>
      </c>
      <c r="B11" s="276"/>
      <c r="C11" s="276"/>
      <c r="D11" s="276"/>
      <c r="E11" s="276"/>
      <c r="F11" s="276"/>
      <c r="G11" s="276"/>
      <c r="H11" s="276"/>
      <c r="I11" s="276"/>
      <c r="J11" s="277"/>
    </row>
    <row r="12" spans="1:10" s="36" customFormat="1" ht="4.9000000000000004" customHeight="1" thickBot="1" x14ac:dyDescent="0.25">
      <c r="A12" s="31"/>
      <c r="B12" s="32"/>
      <c r="C12" s="77"/>
      <c r="D12" s="33"/>
      <c r="E12" s="33"/>
      <c r="F12" s="34"/>
      <c r="G12" s="33"/>
      <c r="H12" s="34"/>
      <c r="I12" s="34"/>
      <c r="J12" s="35"/>
    </row>
    <row r="13" spans="1:10" s="36" customFormat="1" ht="12.75" thickBot="1" x14ac:dyDescent="0.25">
      <c r="A13" s="83" t="s">
        <v>6</v>
      </c>
      <c r="B13" s="84">
        <v>0</v>
      </c>
      <c r="C13" s="85">
        <v>0</v>
      </c>
      <c r="D13" s="86">
        <v>0</v>
      </c>
      <c r="E13" s="87">
        <v>0</v>
      </c>
      <c r="F13" s="87">
        <v>0</v>
      </c>
      <c r="G13" s="88" t="e">
        <v>#DIV/0!</v>
      </c>
      <c r="H13" s="89">
        <v>0</v>
      </c>
      <c r="I13" s="89">
        <v>0</v>
      </c>
      <c r="J13" s="90">
        <v>0</v>
      </c>
    </row>
    <row r="14" spans="1:10" s="36" customFormat="1" ht="4.9000000000000004" customHeight="1" thickBot="1" x14ac:dyDescent="0.25">
      <c r="A14" s="31"/>
      <c r="B14" s="32"/>
      <c r="C14" s="77"/>
      <c r="D14" s="33"/>
      <c r="E14" s="33"/>
      <c r="F14" s="34"/>
      <c r="G14" s="33"/>
      <c r="H14" s="34"/>
      <c r="I14" s="34"/>
      <c r="J14" s="35"/>
    </row>
    <row r="15" spans="1:10" s="37" customFormat="1" ht="12.75" hidden="1" outlineLevel="1" thickBot="1" x14ac:dyDescent="0.25">
      <c r="A15" s="275" t="s">
        <v>35</v>
      </c>
      <c r="B15" s="276"/>
      <c r="C15" s="276"/>
      <c r="D15" s="276"/>
      <c r="E15" s="276"/>
      <c r="F15" s="276"/>
      <c r="G15" s="276"/>
      <c r="H15" s="276"/>
      <c r="I15" s="276"/>
      <c r="J15" s="277"/>
    </row>
    <row r="16" spans="1:10" s="36" customFormat="1" ht="4.9000000000000004" hidden="1" customHeight="1" outlineLevel="1" thickBot="1" x14ac:dyDescent="0.25">
      <c r="A16" s="38"/>
      <c r="B16" s="39"/>
      <c r="C16" s="78"/>
      <c r="D16" s="40"/>
      <c r="E16" s="40"/>
      <c r="F16" s="41"/>
      <c r="G16" s="40"/>
      <c r="H16" s="41"/>
      <c r="I16" s="41"/>
      <c r="J16" s="42"/>
    </row>
    <row r="17" spans="1:10" s="36" customFormat="1" ht="12" hidden="1" customHeight="1" outlineLevel="1" x14ac:dyDescent="0.2">
      <c r="A17" s="43" t="s">
        <v>27</v>
      </c>
      <c r="B17" s="44">
        <v>0</v>
      </c>
      <c r="C17" s="79">
        <v>0</v>
      </c>
      <c r="D17" s="46">
        <v>0</v>
      </c>
      <c r="E17" s="47">
        <v>0</v>
      </c>
      <c r="F17" s="47">
        <v>0</v>
      </c>
      <c r="G17" s="48" t="e">
        <v>#DIV/0!</v>
      </c>
      <c r="H17" s="45">
        <v>0</v>
      </c>
      <c r="I17" s="45">
        <v>0</v>
      </c>
      <c r="J17" s="49">
        <v>0</v>
      </c>
    </row>
    <row r="18" spans="1:10" s="36" customFormat="1" ht="12" hidden="1" customHeight="1" outlineLevel="2" x14ac:dyDescent="0.2">
      <c r="A18" s="50" t="s">
        <v>25</v>
      </c>
      <c r="B18" s="51">
        <v>0</v>
      </c>
      <c r="C18" s="80">
        <v>0</v>
      </c>
      <c r="D18" s="53">
        <v>0</v>
      </c>
      <c r="E18" s="54">
        <v>0</v>
      </c>
      <c r="F18" s="54">
        <v>0</v>
      </c>
      <c r="G18" s="55" t="e">
        <v>#DIV/0!</v>
      </c>
      <c r="H18" s="52">
        <v>0</v>
      </c>
      <c r="I18" s="52">
        <v>0</v>
      </c>
      <c r="J18" s="56">
        <v>0</v>
      </c>
    </row>
    <row r="19" spans="1:10" s="36" customFormat="1" ht="12" hidden="1" customHeight="1" outlineLevel="2" thickBot="1" x14ac:dyDescent="0.25">
      <c r="A19" s="58" t="s">
        <v>26</v>
      </c>
      <c r="B19" s="59">
        <v>55</v>
      </c>
      <c r="C19" s="59">
        <v>92408346.620000005</v>
      </c>
      <c r="D19" s="59">
        <v>9839875.8100000005</v>
      </c>
      <c r="E19" s="59">
        <v>2792.24</v>
      </c>
      <c r="F19" s="59">
        <v>102251014.66999999</v>
      </c>
      <c r="G19" s="59">
        <v>76051.947499999995</v>
      </c>
      <c r="H19" s="59">
        <v>475171.8</v>
      </c>
      <c r="I19" s="59">
        <v>35202.22</v>
      </c>
      <c r="J19" s="59">
        <v>107264.85</v>
      </c>
    </row>
    <row r="20" spans="1:10" s="36" customFormat="1" ht="4.9000000000000004" hidden="1" customHeight="1" outlineLevel="1" thickBot="1" x14ac:dyDescent="0.25">
      <c r="A20" s="38"/>
      <c r="B20" s="39"/>
      <c r="C20" s="78"/>
      <c r="D20" s="40"/>
      <c r="E20" s="40"/>
      <c r="F20" s="41"/>
      <c r="G20" s="40"/>
      <c r="H20" s="41"/>
      <c r="I20" s="41"/>
      <c r="J20" s="42"/>
    </row>
    <row r="21" spans="1:10" s="36" customFormat="1" ht="12" hidden="1" customHeight="1" outlineLevel="1" x14ac:dyDescent="0.2">
      <c r="A21" s="110" t="s">
        <v>77</v>
      </c>
      <c r="B21" s="44">
        <v>0</v>
      </c>
      <c r="C21" s="79">
        <v>0</v>
      </c>
      <c r="D21" s="46">
        <v>0</v>
      </c>
      <c r="E21" s="47">
        <v>0</v>
      </c>
      <c r="F21" s="47">
        <v>0</v>
      </c>
      <c r="G21" s="48" t="e">
        <v>#DIV/0!</v>
      </c>
      <c r="H21" s="45">
        <v>0</v>
      </c>
      <c r="I21" s="45">
        <v>0</v>
      </c>
      <c r="J21" s="49">
        <v>0</v>
      </c>
    </row>
    <row r="22" spans="1:10" s="57" customFormat="1" ht="11.25" hidden="1" outlineLevel="2" x14ac:dyDescent="0.2">
      <c r="A22" s="50" t="s">
        <v>78</v>
      </c>
      <c r="B22" s="51">
        <v>55</v>
      </c>
      <c r="C22" s="51">
        <v>92408346.61999999</v>
      </c>
      <c r="D22" s="51">
        <v>9839875.8100000005</v>
      </c>
      <c r="E22" s="51">
        <v>2792.24</v>
      </c>
      <c r="F22" s="51">
        <v>102251014.66999999</v>
      </c>
      <c r="G22" s="70">
        <v>1859109.3576363635</v>
      </c>
      <c r="H22" s="52">
        <v>475171.8</v>
      </c>
      <c r="I22" s="52">
        <v>35202.22</v>
      </c>
      <c r="J22" s="52">
        <v>107264.85</v>
      </c>
    </row>
    <row r="23" spans="1:10" s="57" customFormat="1" hidden="1" outlineLevel="2" thickBot="1" x14ac:dyDescent="0.25">
      <c r="A23" s="58" t="s">
        <v>79</v>
      </c>
      <c r="B23" s="59">
        <v>0</v>
      </c>
      <c r="C23" s="81">
        <v>0</v>
      </c>
      <c r="D23" s="61">
        <v>0</v>
      </c>
      <c r="E23" s="62">
        <v>0</v>
      </c>
      <c r="F23" s="62">
        <v>0</v>
      </c>
      <c r="G23" s="63" t="e">
        <v>#DIV/0!</v>
      </c>
      <c r="H23" s="60">
        <v>0</v>
      </c>
      <c r="I23" s="60">
        <v>0</v>
      </c>
      <c r="J23" s="64">
        <v>0</v>
      </c>
    </row>
    <row r="24" spans="1:10" s="36" customFormat="1" ht="4.9000000000000004" hidden="1" customHeight="1" outlineLevel="1" thickBot="1" x14ac:dyDescent="0.25">
      <c r="A24" s="31"/>
      <c r="B24" s="32"/>
      <c r="C24" s="77"/>
      <c r="D24" s="33"/>
      <c r="E24" s="33"/>
      <c r="F24" s="34"/>
      <c r="G24" s="33"/>
      <c r="H24" s="34"/>
      <c r="I24" s="34"/>
      <c r="J24" s="35"/>
    </row>
    <row r="25" spans="1:10" s="36" customFormat="1" ht="12" hidden="1" customHeight="1" outlineLevel="1" x14ac:dyDescent="0.2">
      <c r="A25" s="43" t="s">
        <v>18</v>
      </c>
      <c r="B25" s="44">
        <v>0</v>
      </c>
      <c r="C25" s="79">
        <v>0</v>
      </c>
      <c r="D25" s="46">
        <v>0</v>
      </c>
      <c r="E25" s="47">
        <v>0</v>
      </c>
      <c r="F25" s="47">
        <v>0</v>
      </c>
      <c r="G25" s="48" t="e">
        <v>#DIV/0!</v>
      </c>
      <c r="H25" s="45">
        <v>0</v>
      </c>
      <c r="I25" s="45">
        <v>0</v>
      </c>
      <c r="J25" s="49">
        <v>0</v>
      </c>
    </row>
    <row r="26" spans="1:10" s="57" customFormat="1" ht="11.25" hidden="1" outlineLevel="2" x14ac:dyDescent="0.2">
      <c r="A26" s="50" t="s">
        <v>2</v>
      </c>
      <c r="B26" s="51">
        <v>0</v>
      </c>
      <c r="C26" s="80">
        <v>0</v>
      </c>
      <c r="D26" s="53">
        <v>0</v>
      </c>
      <c r="E26" s="54">
        <v>0</v>
      </c>
      <c r="F26" s="54">
        <v>0</v>
      </c>
      <c r="G26" s="55" t="e">
        <v>#DIV/0!</v>
      </c>
      <c r="H26" s="52">
        <v>0</v>
      </c>
      <c r="I26" s="52">
        <v>0</v>
      </c>
      <c r="J26" s="56">
        <v>0</v>
      </c>
    </row>
    <row r="27" spans="1:10" s="57" customFormat="1" ht="11.25" hidden="1" outlineLevel="2" x14ac:dyDescent="0.2">
      <c r="A27" s="50" t="s">
        <v>4</v>
      </c>
      <c r="B27" s="51">
        <v>0</v>
      </c>
      <c r="C27" s="80">
        <v>0</v>
      </c>
      <c r="D27" s="53">
        <v>0</v>
      </c>
      <c r="E27" s="54">
        <v>0</v>
      </c>
      <c r="F27" s="54">
        <v>0</v>
      </c>
      <c r="G27" s="55" t="e">
        <v>#DIV/0!</v>
      </c>
      <c r="H27" s="52">
        <v>0</v>
      </c>
      <c r="I27" s="52">
        <v>0</v>
      </c>
      <c r="J27" s="56">
        <v>0</v>
      </c>
    </row>
    <row r="28" spans="1:10" s="57" customFormat="1" ht="11.25" hidden="1" outlineLevel="2" x14ac:dyDescent="0.2">
      <c r="A28" s="65" t="s">
        <v>3</v>
      </c>
      <c r="B28" s="66">
        <v>27</v>
      </c>
      <c r="C28" s="66">
        <v>10185010.940000013</v>
      </c>
      <c r="D28" s="66">
        <v>448492.51000000164</v>
      </c>
      <c r="E28" s="66">
        <v>2792.24</v>
      </c>
      <c r="F28" s="66">
        <v>10636295.689999998</v>
      </c>
      <c r="G28" s="70">
        <v>393936.87740740733</v>
      </c>
      <c r="H28" s="67">
        <v>451385.2</v>
      </c>
      <c r="I28" s="67">
        <v>32150</v>
      </c>
      <c r="J28" s="67">
        <v>20500</v>
      </c>
    </row>
    <row r="29" spans="1:10" s="57" customFormat="1" hidden="1" outlineLevel="2" thickBot="1" x14ac:dyDescent="0.25">
      <c r="A29" s="65" t="s">
        <v>14</v>
      </c>
      <c r="B29" s="59">
        <v>0</v>
      </c>
      <c r="C29" s="82">
        <v>0</v>
      </c>
      <c r="D29" s="68">
        <v>0</v>
      </c>
      <c r="E29" s="69">
        <v>0</v>
      </c>
      <c r="F29" s="69">
        <v>0</v>
      </c>
      <c r="G29" s="63" t="e">
        <v>#DIV/0!</v>
      </c>
      <c r="H29" s="60">
        <v>0</v>
      </c>
      <c r="I29" s="60">
        <v>0</v>
      </c>
      <c r="J29" s="64">
        <v>0</v>
      </c>
    </row>
    <row r="30" spans="1:10" ht="4.9000000000000004" hidden="1" customHeight="1" outlineLevel="1" thickBot="1" x14ac:dyDescent="0.25">
      <c r="A30" s="31"/>
      <c r="B30" s="32"/>
      <c r="C30" s="77"/>
      <c r="D30" s="33"/>
      <c r="E30" s="33"/>
      <c r="F30" s="34"/>
      <c r="G30" s="33"/>
      <c r="H30" s="34"/>
      <c r="I30" s="34"/>
      <c r="J30" s="35"/>
    </row>
    <row r="31" spans="1:10" s="36" customFormat="1" ht="12" hidden="1" customHeight="1" outlineLevel="1" x14ac:dyDescent="0.2">
      <c r="A31" s="43" t="s">
        <v>19</v>
      </c>
      <c r="B31" s="44">
        <v>0</v>
      </c>
      <c r="C31" s="79">
        <v>0</v>
      </c>
      <c r="D31" s="46">
        <v>0</v>
      </c>
      <c r="E31" s="47">
        <v>0</v>
      </c>
      <c r="F31" s="47">
        <v>0</v>
      </c>
      <c r="G31" s="48" t="e">
        <v>#DIV/0!</v>
      </c>
      <c r="H31" s="45">
        <v>0</v>
      </c>
      <c r="I31" s="45">
        <v>0</v>
      </c>
      <c r="J31" s="49">
        <v>0</v>
      </c>
    </row>
    <row r="32" spans="1:10" s="57" customFormat="1" ht="11.25" hidden="1" outlineLevel="2" x14ac:dyDescent="0.2">
      <c r="A32" s="50" t="s">
        <v>12</v>
      </c>
      <c r="B32" s="51">
        <v>0</v>
      </c>
      <c r="C32" s="80">
        <v>0</v>
      </c>
      <c r="D32" s="53">
        <v>0</v>
      </c>
      <c r="E32" s="54">
        <v>0</v>
      </c>
      <c r="F32" s="54">
        <v>0</v>
      </c>
      <c r="G32" s="55" t="e">
        <v>#DIV/0!</v>
      </c>
      <c r="H32" s="52">
        <v>0</v>
      </c>
      <c r="I32" s="52">
        <v>0</v>
      </c>
      <c r="J32" s="56">
        <v>0</v>
      </c>
    </row>
    <row r="33" spans="1:10" s="57" customFormat="1" ht="11.25" hidden="1" outlineLevel="2" x14ac:dyDescent="0.2">
      <c r="A33" s="50" t="s">
        <v>13</v>
      </c>
      <c r="B33" s="51">
        <v>0</v>
      </c>
      <c r="C33" s="80">
        <v>0</v>
      </c>
      <c r="D33" s="53">
        <v>0</v>
      </c>
      <c r="E33" s="54">
        <v>0</v>
      </c>
      <c r="F33" s="54">
        <v>0</v>
      </c>
      <c r="G33" s="55" t="e">
        <v>#DIV/0!</v>
      </c>
      <c r="H33" s="52">
        <v>0</v>
      </c>
      <c r="I33" s="52">
        <v>0</v>
      </c>
      <c r="J33" s="56">
        <v>0</v>
      </c>
    </row>
    <row r="34" spans="1:10" s="57" customFormat="1" ht="11.25" hidden="1" outlineLevel="2" x14ac:dyDescent="0.2">
      <c r="A34" s="50" t="s">
        <v>54</v>
      </c>
      <c r="B34" s="51">
        <v>0</v>
      </c>
      <c r="C34" s="80">
        <v>0</v>
      </c>
      <c r="D34" s="53">
        <v>0</v>
      </c>
      <c r="E34" s="54">
        <v>0</v>
      </c>
      <c r="F34" s="54">
        <v>0</v>
      </c>
      <c r="G34" s="55" t="e">
        <v>#DIV/0!</v>
      </c>
      <c r="H34" s="52">
        <v>0</v>
      </c>
      <c r="I34" s="52">
        <v>0</v>
      </c>
      <c r="J34" s="56">
        <v>0</v>
      </c>
    </row>
    <row r="35" spans="1:10" s="57" customFormat="1" hidden="1" outlineLevel="2" thickBot="1" x14ac:dyDescent="0.25">
      <c r="A35" s="58" t="s">
        <v>14</v>
      </c>
      <c r="B35" s="59">
        <v>0</v>
      </c>
      <c r="C35" s="81">
        <v>0</v>
      </c>
      <c r="D35" s="61">
        <v>0</v>
      </c>
      <c r="E35" s="62">
        <v>0</v>
      </c>
      <c r="F35" s="62">
        <v>0</v>
      </c>
      <c r="G35" s="63" t="e">
        <v>#DIV/0!</v>
      </c>
      <c r="H35" s="60">
        <v>0</v>
      </c>
      <c r="I35" s="60">
        <v>0</v>
      </c>
      <c r="J35" s="64">
        <v>0</v>
      </c>
    </row>
    <row r="36" spans="1:10" s="36" customFormat="1" ht="4.9000000000000004" hidden="1" customHeight="1" outlineLevel="1" thickBot="1" x14ac:dyDescent="0.25">
      <c r="A36" s="31"/>
      <c r="B36" s="32"/>
      <c r="C36" s="77"/>
      <c r="D36" s="33"/>
      <c r="E36" s="33"/>
      <c r="F36" s="34"/>
      <c r="G36" s="33"/>
      <c r="H36" s="34"/>
      <c r="I36" s="34"/>
      <c r="J36" s="35"/>
    </row>
    <row r="37" spans="1:10" s="36" customFormat="1" ht="12" hidden="1" customHeight="1" outlineLevel="1" x14ac:dyDescent="0.2">
      <c r="A37" s="43" t="s">
        <v>58</v>
      </c>
      <c r="B37" s="44">
        <v>0</v>
      </c>
      <c r="C37" s="79">
        <v>0</v>
      </c>
      <c r="D37" s="46">
        <v>0</v>
      </c>
      <c r="E37" s="47">
        <v>0</v>
      </c>
      <c r="F37" s="47">
        <v>0</v>
      </c>
      <c r="G37" s="48" t="e">
        <v>#DIV/0!</v>
      </c>
      <c r="H37" s="45">
        <v>0</v>
      </c>
      <c r="I37" s="45">
        <v>0</v>
      </c>
      <c r="J37" s="49">
        <v>0</v>
      </c>
    </row>
    <row r="38" spans="1:10" s="57" customFormat="1" ht="11.25" hidden="1" outlineLevel="2" x14ac:dyDescent="0.2">
      <c r="A38" s="50" t="s">
        <v>25</v>
      </c>
      <c r="B38" s="51">
        <v>0</v>
      </c>
      <c r="C38" s="80">
        <v>0</v>
      </c>
      <c r="D38" s="53">
        <v>0</v>
      </c>
      <c r="E38" s="54">
        <v>0</v>
      </c>
      <c r="F38" s="54">
        <v>0</v>
      </c>
      <c r="G38" s="55" t="e">
        <v>#DIV/0!</v>
      </c>
      <c r="H38" s="52">
        <v>0</v>
      </c>
      <c r="I38" s="52">
        <v>0</v>
      </c>
      <c r="J38" s="56">
        <v>0</v>
      </c>
    </row>
    <row r="39" spans="1:10" s="57" customFormat="1" hidden="1" outlineLevel="2" thickBot="1" x14ac:dyDescent="0.25">
      <c r="A39" s="58" t="s">
        <v>26</v>
      </c>
      <c r="B39" s="59">
        <v>0</v>
      </c>
      <c r="C39" s="81">
        <v>0</v>
      </c>
      <c r="D39" s="61">
        <v>0</v>
      </c>
      <c r="E39" s="62">
        <v>0</v>
      </c>
      <c r="F39" s="62">
        <v>0</v>
      </c>
      <c r="G39" s="63" t="e">
        <v>#DIV/0!</v>
      </c>
      <c r="H39" s="60">
        <v>0</v>
      </c>
      <c r="I39" s="60">
        <v>0</v>
      </c>
      <c r="J39" s="64">
        <v>0</v>
      </c>
    </row>
    <row r="40" spans="1:10" s="36" customFormat="1" ht="4.9000000000000004" hidden="1" customHeight="1" outlineLevel="1" thickBot="1" x14ac:dyDescent="0.25">
      <c r="A40" s="31"/>
      <c r="B40" s="32"/>
      <c r="C40" s="77"/>
      <c r="D40" s="33"/>
      <c r="E40" s="33"/>
      <c r="F40" s="34"/>
      <c r="G40" s="33"/>
      <c r="H40" s="34"/>
      <c r="I40" s="34"/>
      <c r="J40" s="35"/>
    </row>
    <row r="41" spans="1:10" s="36" customFormat="1" ht="12" hidden="1" customHeight="1" outlineLevel="1" x14ac:dyDescent="0.2">
      <c r="A41" s="43" t="s">
        <v>20</v>
      </c>
      <c r="B41" s="44">
        <v>0</v>
      </c>
      <c r="C41" s="79">
        <v>0</v>
      </c>
      <c r="D41" s="46">
        <v>0</v>
      </c>
      <c r="E41" s="47">
        <v>0</v>
      </c>
      <c r="F41" s="47">
        <v>0</v>
      </c>
      <c r="G41" s="48" t="e">
        <v>#DIV/0!</v>
      </c>
      <c r="H41" s="45">
        <v>0</v>
      </c>
      <c r="I41" s="45">
        <v>0</v>
      </c>
      <c r="J41" s="49">
        <v>0</v>
      </c>
    </row>
    <row r="42" spans="1:10" s="57" customFormat="1" ht="11.25" hidden="1" outlineLevel="2" x14ac:dyDescent="0.2">
      <c r="A42" s="50" t="s">
        <v>15</v>
      </c>
      <c r="B42" s="51">
        <v>18</v>
      </c>
      <c r="C42" s="51">
        <v>1018988.0200000001</v>
      </c>
      <c r="D42" s="51">
        <v>398179.77999999997</v>
      </c>
      <c r="E42" s="51">
        <v>1959.24</v>
      </c>
      <c r="F42" s="51">
        <v>1419127.04</v>
      </c>
      <c r="G42" s="55">
        <v>78840.391111111108</v>
      </c>
      <c r="H42" s="52">
        <v>451385.2</v>
      </c>
      <c r="I42" s="52">
        <v>32150</v>
      </c>
      <c r="J42" s="52">
        <v>20500</v>
      </c>
    </row>
    <row r="43" spans="1:10" s="57" customFormat="1" ht="11.25" hidden="1" outlineLevel="2" x14ac:dyDescent="0.2">
      <c r="A43" s="50" t="s">
        <v>16</v>
      </c>
      <c r="B43" s="51">
        <v>0</v>
      </c>
      <c r="C43" s="80">
        <v>0</v>
      </c>
      <c r="D43" s="53">
        <v>0</v>
      </c>
      <c r="E43" s="54">
        <v>0</v>
      </c>
      <c r="F43" s="54">
        <v>0</v>
      </c>
      <c r="G43" s="55" t="e">
        <v>#DIV/0!</v>
      </c>
      <c r="H43" s="52">
        <v>0</v>
      </c>
      <c r="I43" s="52">
        <v>0</v>
      </c>
      <c r="J43" s="56">
        <v>0</v>
      </c>
    </row>
    <row r="44" spans="1:10" s="57" customFormat="1" ht="11.25" hidden="1" outlineLevel="2" x14ac:dyDescent="0.2">
      <c r="A44" s="50" t="s">
        <v>17</v>
      </c>
      <c r="B44" s="51">
        <v>0</v>
      </c>
      <c r="C44" s="80">
        <v>0</v>
      </c>
      <c r="D44" s="53">
        <v>0</v>
      </c>
      <c r="E44" s="54">
        <v>0</v>
      </c>
      <c r="F44" s="54">
        <v>0</v>
      </c>
      <c r="G44" s="55" t="e">
        <v>#DIV/0!</v>
      </c>
      <c r="H44" s="52">
        <v>0</v>
      </c>
      <c r="I44" s="52">
        <v>0</v>
      </c>
      <c r="J44" s="56">
        <v>0</v>
      </c>
    </row>
    <row r="45" spans="1:10" s="57" customFormat="1" hidden="1" outlineLevel="2" thickBot="1" x14ac:dyDescent="0.25">
      <c r="A45" s="58" t="s">
        <v>14</v>
      </c>
      <c r="B45" s="59">
        <v>0</v>
      </c>
      <c r="C45" s="81">
        <v>0</v>
      </c>
      <c r="D45" s="61">
        <v>0</v>
      </c>
      <c r="E45" s="62">
        <v>0</v>
      </c>
      <c r="F45" s="62">
        <v>0</v>
      </c>
      <c r="G45" s="63" t="e">
        <v>#DIV/0!</v>
      </c>
      <c r="H45" s="60">
        <v>0</v>
      </c>
      <c r="I45" s="60">
        <v>0</v>
      </c>
      <c r="J45" s="64">
        <v>0</v>
      </c>
    </row>
    <row r="46" spans="1:10" s="36" customFormat="1" ht="4.9000000000000004" hidden="1" customHeight="1" outlineLevel="1" thickBot="1" x14ac:dyDescent="0.25">
      <c r="A46" s="31"/>
      <c r="B46" s="32"/>
      <c r="C46" s="77"/>
      <c r="D46" s="33"/>
      <c r="E46" s="33"/>
      <c r="F46" s="34"/>
      <c r="G46" s="33"/>
      <c r="H46" s="34"/>
      <c r="I46" s="34"/>
      <c r="J46" s="35"/>
    </row>
    <row r="47" spans="1:10" s="36" customFormat="1" ht="12" hidden="1" customHeight="1" outlineLevel="1" x14ac:dyDescent="0.2">
      <c r="A47" s="43" t="s">
        <v>30</v>
      </c>
      <c r="B47" s="44">
        <v>0</v>
      </c>
      <c r="C47" s="79">
        <v>0</v>
      </c>
      <c r="D47" s="46">
        <v>0</v>
      </c>
      <c r="E47" s="47">
        <v>0</v>
      </c>
      <c r="F47" s="47">
        <v>0</v>
      </c>
      <c r="G47" s="48" t="e">
        <v>#DIV/0!</v>
      </c>
      <c r="H47" s="45">
        <v>0</v>
      </c>
      <c r="I47" s="45">
        <v>0</v>
      </c>
      <c r="J47" s="49">
        <v>0</v>
      </c>
    </row>
    <row r="48" spans="1:10" s="57" customFormat="1" ht="11.25" hidden="1" outlineLevel="2" x14ac:dyDescent="0.2">
      <c r="A48" s="50" t="s">
        <v>28</v>
      </c>
      <c r="B48" s="51">
        <v>0</v>
      </c>
      <c r="C48" s="80">
        <v>0</v>
      </c>
      <c r="D48" s="53">
        <v>0</v>
      </c>
      <c r="E48" s="54">
        <v>0</v>
      </c>
      <c r="F48" s="54">
        <v>0</v>
      </c>
      <c r="G48" s="55" t="e">
        <v>#DIV/0!</v>
      </c>
      <c r="H48" s="52">
        <v>0</v>
      </c>
      <c r="I48" s="52">
        <v>0</v>
      </c>
      <c r="J48" s="56">
        <v>0</v>
      </c>
    </row>
    <row r="49" spans="1:10" s="57" customFormat="1" ht="11.25" hidden="1" outlineLevel="2" x14ac:dyDescent="0.2">
      <c r="A49" s="50" t="s">
        <v>46</v>
      </c>
      <c r="B49" s="51">
        <v>0</v>
      </c>
      <c r="C49" s="80">
        <v>0</v>
      </c>
      <c r="D49" s="53">
        <v>0</v>
      </c>
      <c r="E49" s="54">
        <v>0</v>
      </c>
      <c r="F49" s="54">
        <v>0</v>
      </c>
      <c r="G49" s="55" t="e">
        <v>#DIV/0!</v>
      </c>
      <c r="H49" s="52">
        <v>0</v>
      </c>
      <c r="I49" s="52">
        <v>0</v>
      </c>
      <c r="J49" s="56">
        <v>0</v>
      </c>
    </row>
    <row r="50" spans="1:10" s="57" customFormat="1" ht="11.25" hidden="1" outlineLevel="2" x14ac:dyDescent="0.2">
      <c r="A50" s="50" t="s">
        <v>45</v>
      </c>
      <c r="B50" s="51">
        <v>0</v>
      </c>
      <c r="C50" s="80">
        <v>0</v>
      </c>
      <c r="D50" s="53">
        <v>0</v>
      </c>
      <c r="E50" s="54">
        <v>0</v>
      </c>
      <c r="F50" s="54">
        <v>0</v>
      </c>
      <c r="G50" s="55" t="e">
        <v>#DIV/0!</v>
      </c>
      <c r="H50" s="52">
        <v>0</v>
      </c>
      <c r="I50" s="52">
        <v>0</v>
      </c>
      <c r="J50" s="56">
        <v>0</v>
      </c>
    </row>
    <row r="51" spans="1:10" s="57" customFormat="1" hidden="1" outlineLevel="2" thickBot="1" x14ac:dyDescent="0.25">
      <c r="A51" s="65" t="s">
        <v>51</v>
      </c>
      <c r="B51" s="59">
        <v>23</v>
      </c>
      <c r="C51" s="59">
        <v>9753707.1399999987</v>
      </c>
      <c r="D51" s="59">
        <v>398179.77999999997</v>
      </c>
      <c r="E51" s="59">
        <v>1959.24</v>
      </c>
      <c r="F51" s="59">
        <v>10153846.159999998</v>
      </c>
      <c r="G51" s="63">
        <v>441471.57217391295</v>
      </c>
      <c r="H51" s="60">
        <v>451385.2</v>
      </c>
      <c r="I51" s="60">
        <v>32150</v>
      </c>
      <c r="J51" s="60">
        <v>20500</v>
      </c>
    </row>
    <row r="52" spans="1:10" s="36" customFormat="1" ht="5.25" hidden="1" customHeight="1" outlineLevel="1" thickBot="1" x14ac:dyDescent="0.25">
      <c r="A52" s="31"/>
      <c r="B52" s="32"/>
      <c r="C52" s="77"/>
      <c r="D52" s="33"/>
      <c r="E52" s="33"/>
      <c r="F52" s="34"/>
      <c r="G52" s="33"/>
      <c r="H52" s="34"/>
      <c r="I52" s="34"/>
      <c r="J52" s="35"/>
    </row>
    <row r="53" spans="1:10" s="36" customFormat="1" ht="12" hidden="1" customHeight="1" outlineLevel="1" x14ac:dyDescent="0.2">
      <c r="A53" s="43" t="s">
        <v>23</v>
      </c>
      <c r="B53" s="44">
        <v>0</v>
      </c>
      <c r="C53" s="79">
        <v>0</v>
      </c>
      <c r="D53" s="46">
        <v>0</v>
      </c>
      <c r="E53" s="47">
        <v>0</v>
      </c>
      <c r="F53" s="47">
        <v>0</v>
      </c>
      <c r="G53" s="48" t="e">
        <v>#DIV/0!</v>
      </c>
      <c r="H53" s="45">
        <v>0</v>
      </c>
      <c r="I53" s="45">
        <v>0</v>
      </c>
      <c r="J53" s="49">
        <v>0</v>
      </c>
    </row>
    <row r="54" spans="1:10" s="57" customFormat="1" ht="11.25" hidden="1" outlineLevel="2" x14ac:dyDescent="0.2">
      <c r="A54" s="50" t="s">
        <v>22</v>
      </c>
      <c r="B54" s="51">
        <v>0</v>
      </c>
      <c r="C54" s="80">
        <v>0</v>
      </c>
      <c r="D54" s="53">
        <v>0</v>
      </c>
      <c r="E54" s="54">
        <v>0</v>
      </c>
      <c r="F54" s="54">
        <v>0</v>
      </c>
      <c r="G54" s="55" t="e">
        <v>#DIV/0!</v>
      </c>
      <c r="H54" s="52">
        <v>0</v>
      </c>
      <c r="I54" s="52">
        <v>0</v>
      </c>
      <c r="J54" s="56">
        <v>0</v>
      </c>
    </row>
    <row r="55" spans="1:10" s="57" customFormat="1" hidden="1" outlineLevel="2" thickBot="1" x14ac:dyDescent="0.25">
      <c r="A55" s="58" t="s">
        <v>21</v>
      </c>
      <c r="B55" s="59">
        <v>4</v>
      </c>
      <c r="C55" s="81">
        <v>265490.21999999997</v>
      </c>
      <c r="D55" s="61">
        <v>38713.57</v>
      </c>
      <c r="E55" s="62">
        <v>0</v>
      </c>
      <c r="F55" s="62">
        <v>304207.78999999998</v>
      </c>
      <c r="G55" s="63">
        <v>76051.947499999995</v>
      </c>
      <c r="H55" s="60">
        <v>267323</v>
      </c>
      <c r="I55" s="60">
        <v>182079.58</v>
      </c>
      <c r="J55" s="64">
        <v>8670</v>
      </c>
    </row>
    <row r="56" spans="1:10" s="36" customFormat="1" ht="4.9000000000000004" hidden="1" customHeight="1" outlineLevel="1" thickBot="1" x14ac:dyDescent="0.25">
      <c r="A56" s="31"/>
      <c r="B56" s="32"/>
      <c r="C56" s="77"/>
      <c r="D56" s="33"/>
      <c r="E56" s="33"/>
      <c r="F56" s="34"/>
      <c r="G56" s="33"/>
      <c r="H56" s="34"/>
      <c r="I56" s="34"/>
      <c r="J56" s="35"/>
    </row>
    <row r="57" spans="1:10" s="36" customFormat="1" ht="12" hidden="1" customHeight="1" outlineLevel="1" x14ac:dyDescent="0.2">
      <c r="A57" s="43" t="s">
        <v>8</v>
      </c>
      <c r="B57" s="44">
        <v>0</v>
      </c>
      <c r="C57" s="79">
        <v>0</v>
      </c>
      <c r="D57" s="46">
        <v>0</v>
      </c>
      <c r="E57" s="47">
        <v>0</v>
      </c>
      <c r="F57" s="47">
        <v>0</v>
      </c>
      <c r="G57" s="48" t="e">
        <v>#DIV/0!</v>
      </c>
      <c r="H57" s="45">
        <v>0</v>
      </c>
      <c r="I57" s="45">
        <v>0</v>
      </c>
      <c r="J57" s="49">
        <v>0</v>
      </c>
    </row>
    <row r="58" spans="1:10" s="57" customFormat="1" ht="11.25" hidden="1" outlineLevel="2" x14ac:dyDescent="0.2">
      <c r="A58" s="50" t="s">
        <v>9</v>
      </c>
      <c r="B58" s="51">
        <v>0</v>
      </c>
      <c r="C58" s="80">
        <v>0</v>
      </c>
      <c r="D58" s="53">
        <v>0</v>
      </c>
      <c r="E58" s="54">
        <v>0</v>
      </c>
      <c r="F58" s="54">
        <v>0</v>
      </c>
      <c r="G58" s="55" t="e">
        <v>#DIV/0!</v>
      </c>
      <c r="H58" s="52">
        <v>0</v>
      </c>
      <c r="I58" s="52">
        <v>0</v>
      </c>
      <c r="J58" s="56">
        <v>0</v>
      </c>
    </row>
    <row r="59" spans="1:10" s="57" customFormat="1" hidden="1" outlineLevel="2" thickBot="1" x14ac:dyDescent="0.25">
      <c r="A59" s="58" t="s">
        <v>24</v>
      </c>
      <c r="B59" s="59">
        <v>0</v>
      </c>
      <c r="C59" s="81">
        <v>0</v>
      </c>
      <c r="D59" s="61">
        <v>0</v>
      </c>
      <c r="E59" s="62">
        <v>0</v>
      </c>
      <c r="F59" s="62">
        <v>0</v>
      </c>
      <c r="G59" s="63" t="e">
        <v>#DIV/0!</v>
      </c>
      <c r="H59" s="60">
        <v>0</v>
      </c>
      <c r="I59" s="60">
        <v>0</v>
      </c>
      <c r="J59" s="64">
        <v>0</v>
      </c>
    </row>
    <row r="60" spans="1:10" s="36" customFormat="1" ht="4.9000000000000004" hidden="1" customHeight="1" outlineLevel="1" thickBot="1" x14ac:dyDescent="0.25">
      <c r="A60" s="31"/>
      <c r="B60" s="32"/>
      <c r="C60" s="77"/>
      <c r="D60" s="33"/>
      <c r="E60" s="33"/>
      <c r="F60" s="34"/>
      <c r="G60" s="33"/>
      <c r="H60" s="34"/>
      <c r="I60" s="34"/>
      <c r="J60" s="35"/>
    </row>
    <row r="61" spans="1:10" s="57" customFormat="1" hidden="1" outlineLevel="1" x14ac:dyDescent="0.2">
      <c r="A61" s="43" t="s">
        <v>55</v>
      </c>
      <c r="B61" s="44">
        <v>0</v>
      </c>
      <c r="C61" s="79">
        <v>0</v>
      </c>
      <c r="D61" s="46">
        <v>0</v>
      </c>
      <c r="E61" s="47">
        <v>0</v>
      </c>
      <c r="F61" s="47">
        <v>0</v>
      </c>
      <c r="G61" s="48" t="e">
        <v>#DIV/0!</v>
      </c>
      <c r="H61" s="45">
        <v>0</v>
      </c>
      <c r="I61" s="45">
        <v>0</v>
      </c>
      <c r="J61" s="49">
        <v>0</v>
      </c>
    </row>
    <row r="62" spans="1:10" s="57" customFormat="1" ht="11.25" hidden="1" outlineLevel="2" x14ac:dyDescent="0.2">
      <c r="A62" s="50" t="s">
        <v>56</v>
      </c>
      <c r="B62" s="51">
        <v>0</v>
      </c>
      <c r="C62" s="80">
        <v>0</v>
      </c>
      <c r="D62" s="53">
        <v>0</v>
      </c>
      <c r="E62" s="54">
        <v>0</v>
      </c>
      <c r="F62" s="54">
        <v>0</v>
      </c>
      <c r="G62" s="55" t="e">
        <v>#DIV/0!</v>
      </c>
      <c r="H62" s="52">
        <v>0</v>
      </c>
      <c r="I62" s="52">
        <v>0</v>
      </c>
      <c r="J62" s="56">
        <v>0</v>
      </c>
    </row>
    <row r="63" spans="1:10" s="57" customFormat="1" ht="11.25" hidden="1" outlineLevel="2" x14ac:dyDescent="0.2">
      <c r="A63" s="50" t="s">
        <v>57</v>
      </c>
      <c r="B63" s="51">
        <v>0</v>
      </c>
      <c r="C63" s="80">
        <v>0</v>
      </c>
      <c r="D63" s="53">
        <v>0</v>
      </c>
      <c r="E63" s="54">
        <v>0</v>
      </c>
      <c r="F63" s="54">
        <v>0</v>
      </c>
      <c r="G63" s="55" t="e">
        <v>#DIV/0!</v>
      </c>
      <c r="H63" s="52">
        <v>0</v>
      </c>
      <c r="I63" s="52">
        <v>0</v>
      </c>
      <c r="J63" s="56">
        <v>0</v>
      </c>
    </row>
    <row r="64" spans="1:10" s="57" customFormat="1" hidden="1" outlineLevel="2" thickBot="1" x14ac:dyDescent="0.25">
      <c r="A64" s="65" t="s">
        <v>14</v>
      </c>
      <c r="B64" s="59">
        <v>0</v>
      </c>
      <c r="C64" s="82">
        <v>0</v>
      </c>
      <c r="D64" s="68">
        <v>0</v>
      </c>
      <c r="E64" s="69">
        <v>0</v>
      </c>
      <c r="F64" s="69">
        <v>0</v>
      </c>
      <c r="G64" s="63" t="e">
        <v>#DIV/0!</v>
      </c>
      <c r="H64" s="60">
        <v>0</v>
      </c>
      <c r="I64" s="60">
        <v>0</v>
      </c>
      <c r="J64" s="64">
        <v>0</v>
      </c>
    </row>
    <row r="65" spans="1:10" s="36" customFormat="1" ht="4.9000000000000004" hidden="1" customHeight="1" outlineLevel="1" thickBot="1" x14ac:dyDescent="0.25">
      <c r="A65" s="31"/>
      <c r="B65" s="32"/>
      <c r="C65" s="77"/>
      <c r="D65" s="33"/>
      <c r="E65" s="33"/>
      <c r="F65" s="34"/>
      <c r="G65" s="33"/>
      <c r="H65" s="34"/>
      <c r="I65" s="34"/>
      <c r="J65" s="35"/>
    </row>
    <row r="66" spans="1:10" s="36" customFormat="1" ht="12.75" collapsed="1" thickBot="1" x14ac:dyDescent="0.25">
      <c r="A66" s="83" t="s">
        <v>47</v>
      </c>
      <c r="B66" s="84">
        <v>9</v>
      </c>
      <c r="C66" s="193">
        <v>3730795.64</v>
      </c>
      <c r="D66" s="194">
        <v>1300970.0299999998</v>
      </c>
      <c r="E66" s="195">
        <v>0</v>
      </c>
      <c r="F66" s="195">
        <v>5031765.67</v>
      </c>
      <c r="G66" s="168">
        <v>559085.07444444438</v>
      </c>
      <c r="H66" s="196">
        <v>487176.31</v>
      </c>
      <c r="I66" s="196">
        <v>0</v>
      </c>
      <c r="J66" s="197">
        <v>21167.73</v>
      </c>
    </row>
    <row r="67" spans="1:10" s="36" customFormat="1" ht="4.9000000000000004" customHeight="1" thickBot="1" x14ac:dyDescent="0.25">
      <c r="A67" s="38"/>
      <c r="B67" s="39"/>
      <c r="C67" s="78"/>
      <c r="D67" s="40"/>
      <c r="E67" s="40"/>
      <c r="F67" s="41"/>
      <c r="G67" s="40"/>
      <c r="H67" s="41"/>
      <c r="I67" s="41"/>
      <c r="J67" s="42"/>
    </row>
    <row r="68" spans="1:10" s="36" customFormat="1" ht="12.75" outlineLevel="1" thickBot="1" x14ac:dyDescent="0.25">
      <c r="A68" s="275" t="s">
        <v>63</v>
      </c>
      <c r="B68" s="276"/>
      <c r="C68" s="276"/>
      <c r="D68" s="276"/>
      <c r="E68" s="276"/>
      <c r="F68" s="276"/>
      <c r="G68" s="276"/>
      <c r="H68" s="276"/>
      <c r="I68" s="276"/>
      <c r="J68" s="277"/>
    </row>
    <row r="69" spans="1:10" s="36" customFormat="1" ht="4.9000000000000004" customHeight="1" outlineLevel="1" thickBot="1" x14ac:dyDescent="0.25">
      <c r="A69" s="38"/>
      <c r="B69" s="39"/>
      <c r="C69" s="78"/>
      <c r="D69" s="40"/>
      <c r="E69" s="40"/>
      <c r="F69" s="41"/>
      <c r="G69" s="40"/>
      <c r="H69" s="41"/>
      <c r="I69" s="41"/>
      <c r="J69" s="42"/>
    </row>
    <row r="70" spans="1:10" s="36" customFormat="1" ht="12" customHeight="1" outlineLevel="1" x14ac:dyDescent="0.2">
      <c r="A70" s="43" t="s">
        <v>27</v>
      </c>
      <c r="B70" s="44">
        <v>0</v>
      </c>
      <c r="C70" s="79">
        <v>0</v>
      </c>
      <c r="D70" s="46">
        <v>0</v>
      </c>
      <c r="E70" s="47">
        <v>0</v>
      </c>
      <c r="F70" s="47">
        <v>0</v>
      </c>
      <c r="G70" s="48" t="e">
        <v>#DIV/0!</v>
      </c>
      <c r="H70" s="45">
        <v>0</v>
      </c>
      <c r="I70" s="45">
        <v>0</v>
      </c>
      <c r="J70" s="49">
        <v>0</v>
      </c>
    </row>
    <row r="71" spans="1:10" s="36" customFormat="1" ht="12" customHeight="1" outlineLevel="2" x14ac:dyDescent="0.2">
      <c r="A71" s="50" t="s">
        <v>25</v>
      </c>
      <c r="B71" s="51">
        <v>0</v>
      </c>
      <c r="C71" s="198">
        <v>0</v>
      </c>
      <c r="D71" s="176">
        <v>0</v>
      </c>
      <c r="E71" s="177">
        <v>0</v>
      </c>
      <c r="F71" s="177">
        <v>0</v>
      </c>
      <c r="G71" s="172" t="e">
        <v>#DIV/0!</v>
      </c>
      <c r="H71" s="175">
        <v>0</v>
      </c>
      <c r="I71" s="175">
        <v>0</v>
      </c>
      <c r="J71" s="178">
        <v>0</v>
      </c>
    </row>
    <row r="72" spans="1:10" s="36" customFormat="1" ht="12" customHeight="1" outlineLevel="2" thickBot="1" x14ac:dyDescent="0.25">
      <c r="A72" s="58" t="s">
        <v>26</v>
      </c>
      <c r="B72" s="59">
        <v>9</v>
      </c>
      <c r="C72" s="199">
        <v>3730795.64</v>
      </c>
      <c r="D72" s="173">
        <v>1300970.0299999998</v>
      </c>
      <c r="E72" s="174">
        <v>0</v>
      </c>
      <c r="F72" s="174">
        <v>5031765.67</v>
      </c>
      <c r="G72" s="172">
        <v>559085.07444444438</v>
      </c>
      <c r="H72" s="169">
        <v>487176.31</v>
      </c>
      <c r="I72" s="169">
        <v>0</v>
      </c>
      <c r="J72" s="171">
        <v>21167.73</v>
      </c>
    </row>
    <row r="73" spans="1:10" s="36" customFormat="1" ht="4.9000000000000004" customHeight="1" outlineLevel="1" thickBot="1" x14ac:dyDescent="0.25">
      <c r="A73" s="38"/>
      <c r="B73" s="39"/>
      <c r="C73" s="78"/>
      <c r="D73" s="40"/>
      <c r="E73" s="40"/>
      <c r="F73" s="41"/>
      <c r="G73" s="40"/>
      <c r="H73" s="41"/>
      <c r="I73" s="41"/>
      <c r="J73" s="42"/>
    </row>
    <row r="74" spans="1:10" s="36" customFormat="1" ht="12" customHeight="1" outlineLevel="1" x14ac:dyDescent="0.2">
      <c r="A74" s="43" t="s">
        <v>77</v>
      </c>
      <c r="B74" s="44">
        <v>0</v>
      </c>
      <c r="C74" s="79">
        <v>0</v>
      </c>
      <c r="D74" s="46">
        <v>0</v>
      </c>
      <c r="E74" s="47">
        <v>0</v>
      </c>
      <c r="F74" s="47">
        <v>0</v>
      </c>
      <c r="G74" s="48" t="e">
        <v>#DIV/0!</v>
      </c>
      <c r="H74" s="45">
        <v>0</v>
      </c>
      <c r="I74" s="45">
        <v>0</v>
      </c>
      <c r="J74" s="49">
        <v>0</v>
      </c>
    </row>
    <row r="75" spans="1:10" s="57" customFormat="1" ht="11.25" outlineLevel="2" x14ac:dyDescent="0.2">
      <c r="A75" s="50" t="s">
        <v>78</v>
      </c>
      <c r="B75" s="51">
        <v>8</v>
      </c>
      <c r="C75" s="198">
        <v>3358771.94</v>
      </c>
      <c r="D75" s="176">
        <v>1140698.6299999999</v>
      </c>
      <c r="E75" s="177">
        <v>0</v>
      </c>
      <c r="F75" s="177">
        <v>4499470.57</v>
      </c>
      <c r="G75" s="172">
        <v>562433.82125000004</v>
      </c>
      <c r="H75" s="175">
        <v>392638.65</v>
      </c>
      <c r="I75" s="175">
        <v>0</v>
      </c>
      <c r="J75" s="178">
        <v>21167.73</v>
      </c>
    </row>
    <row r="76" spans="1:10" s="57" customFormat="1" outlineLevel="2" thickBot="1" x14ac:dyDescent="0.25">
      <c r="A76" s="58" t="s">
        <v>79</v>
      </c>
      <c r="B76" s="59">
        <v>1</v>
      </c>
      <c r="C76" s="199">
        <v>372023.7</v>
      </c>
      <c r="D76" s="173">
        <v>160271.4</v>
      </c>
      <c r="E76" s="174">
        <v>0</v>
      </c>
      <c r="F76" s="174">
        <v>532295.1</v>
      </c>
      <c r="G76" s="170">
        <v>532295.1</v>
      </c>
      <c r="H76" s="169">
        <v>94537.66</v>
      </c>
      <c r="I76" s="169">
        <v>0</v>
      </c>
      <c r="J76" s="171">
        <v>0</v>
      </c>
    </row>
    <row r="77" spans="1:10" s="36" customFormat="1" ht="4.9000000000000004" customHeight="1" outlineLevel="1" thickBot="1" x14ac:dyDescent="0.25">
      <c r="A77" s="31"/>
      <c r="B77" s="32"/>
      <c r="C77" s="77"/>
      <c r="D77" s="33"/>
      <c r="E77" s="33"/>
      <c r="F77" s="34"/>
      <c r="G77" s="33"/>
      <c r="H77" s="34"/>
      <c r="I77" s="34"/>
      <c r="J77" s="35"/>
    </row>
    <row r="78" spans="1:10" s="36" customFormat="1" ht="12" customHeight="1" outlineLevel="1" x14ac:dyDescent="0.2">
      <c r="A78" s="43" t="s">
        <v>18</v>
      </c>
      <c r="B78" s="44">
        <v>0</v>
      </c>
      <c r="C78" s="79">
        <v>0</v>
      </c>
      <c r="D78" s="46">
        <v>0</v>
      </c>
      <c r="E78" s="47">
        <v>0</v>
      </c>
      <c r="F78" s="47">
        <v>0</v>
      </c>
      <c r="G78" s="48" t="e">
        <v>#DIV/0!</v>
      </c>
      <c r="H78" s="45">
        <v>0</v>
      </c>
      <c r="I78" s="45">
        <v>0</v>
      </c>
      <c r="J78" s="49">
        <v>0</v>
      </c>
    </row>
    <row r="79" spans="1:10" s="57" customFormat="1" ht="11.25" outlineLevel="2" x14ac:dyDescent="0.2">
      <c r="A79" s="50" t="s">
        <v>2</v>
      </c>
      <c r="B79" s="51">
        <v>7</v>
      </c>
      <c r="C79" s="198">
        <v>3620126.4600000004</v>
      </c>
      <c r="D79" s="176">
        <v>1199327.21</v>
      </c>
      <c r="E79" s="177">
        <v>0</v>
      </c>
      <c r="F79" s="177">
        <v>4819453.67</v>
      </c>
      <c r="G79" s="172">
        <v>688493.38142857142</v>
      </c>
      <c r="H79" s="175">
        <v>487176.31</v>
      </c>
      <c r="I79" s="175">
        <v>0</v>
      </c>
      <c r="J79" s="178">
        <v>21167.73</v>
      </c>
    </row>
    <row r="80" spans="1:10" s="57" customFormat="1" ht="11.25" outlineLevel="2" x14ac:dyDescent="0.2">
      <c r="A80" s="50" t="s">
        <v>4</v>
      </c>
      <c r="B80" s="51">
        <v>0</v>
      </c>
      <c r="C80" s="198">
        <v>0</v>
      </c>
      <c r="D80" s="176">
        <v>0</v>
      </c>
      <c r="E80" s="177">
        <v>0</v>
      </c>
      <c r="F80" s="177">
        <v>0</v>
      </c>
      <c r="G80" s="172" t="e">
        <v>#DIV/0!</v>
      </c>
      <c r="H80" s="175">
        <v>0</v>
      </c>
      <c r="I80" s="175">
        <v>0</v>
      </c>
      <c r="J80" s="178">
        <v>0</v>
      </c>
    </row>
    <row r="81" spans="1:10" s="57" customFormat="1" ht="11.25" outlineLevel="2" x14ac:dyDescent="0.2">
      <c r="A81" s="65" t="s">
        <v>3</v>
      </c>
      <c r="B81" s="66">
        <v>2</v>
      </c>
      <c r="C81" s="200">
        <v>110669.18</v>
      </c>
      <c r="D81" s="185">
        <v>101642.82</v>
      </c>
      <c r="E81" s="186">
        <v>0</v>
      </c>
      <c r="F81" s="186">
        <v>212312</v>
      </c>
      <c r="G81" s="201">
        <v>106156</v>
      </c>
      <c r="H81" s="184">
        <v>0</v>
      </c>
      <c r="I81" s="184">
        <v>0</v>
      </c>
      <c r="J81" s="202">
        <v>0</v>
      </c>
    </row>
    <row r="82" spans="1:10" s="57" customFormat="1" outlineLevel="2" thickBot="1" x14ac:dyDescent="0.25">
      <c r="A82" s="65" t="s">
        <v>14</v>
      </c>
      <c r="B82" s="59">
        <v>0</v>
      </c>
      <c r="C82" s="200">
        <v>0</v>
      </c>
      <c r="D82" s="185">
        <v>0</v>
      </c>
      <c r="E82" s="186">
        <v>0</v>
      </c>
      <c r="F82" s="186">
        <v>0</v>
      </c>
      <c r="G82" s="170" t="e">
        <v>#DIV/0!</v>
      </c>
      <c r="H82" s="169">
        <v>0</v>
      </c>
      <c r="I82" s="169">
        <v>0</v>
      </c>
      <c r="J82" s="171">
        <v>0</v>
      </c>
    </row>
    <row r="83" spans="1:10" ht="4.9000000000000004" customHeight="1" outlineLevel="1" thickBot="1" x14ac:dyDescent="0.25">
      <c r="A83" s="31"/>
      <c r="B83" s="32"/>
      <c r="C83" s="77"/>
      <c r="D83" s="33"/>
      <c r="E83" s="33"/>
      <c r="F83" s="34"/>
      <c r="G83" s="33"/>
      <c r="H83" s="34"/>
      <c r="I83" s="34"/>
      <c r="J83" s="35"/>
    </row>
    <row r="84" spans="1:10" s="36" customFormat="1" ht="12" customHeight="1" outlineLevel="1" x14ac:dyDescent="0.2">
      <c r="A84" s="43" t="s">
        <v>19</v>
      </c>
      <c r="B84" s="44">
        <v>0</v>
      </c>
      <c r="C84" s="79">
        <v>0</v>
      </c>
      <c r="D84" s="46">
        <v>0</v>
      </c>
      <c r="E84" s="47">
        <v>0</v>
      </c>
      <c r="F84" s="47">
        <v>0</v>
      </c>
      <c r="G84" s="48" t="e">
        <v>#DIV/0!</v>
      </c>
      <c r="H84" s="45">
        <v>0</v>
      </c>
      <c r="I84" s="45">
        <v>0</v>
      </c>
      <c r="J84" s="49">
        <v>0</v>
      </c>
    </row>
    <row r="85" spans="1:10" s="57" customFormat="1" ht="11.25" outlineLevel="2" x14ac:dyDescent="0.2">
      <c r="A85" s="50" t="s">
        <v>31</v>
      </c>
      <c r="B85" s="51">
        <v>9</v>
      </c>
      <c r="C85" s="198">
        <v>3730795.64</v>
      </c>
      <c r="D85" s="176">
        <v>1300970.0299999998</v>
      </c>
      <c r="E85" s="177">
        <v>0</v>
      </c>
      <c r="F85" s="177">
        <v>5031765.67</v>
      </c>
      <c r="G85" s="172">
        <v>559085.07444444438</v>
      </c>
      <c r="H85" s="175">
        <v>487176.31</v>
      </c>
      <c r="I85" s="175">
        <v>0</v>
      </c>
      <c r="J85" s="178">
        <v>21167.73</v>
      </c>
    </row>
    <row r="86" spans="1:10" s="57" customFormat="1" ht="11.25" outlineLevel="2" x14ac:dyDescent="0.2">
      <c r="A86" s="50" t="s">
        <v>33</v>
      </c>
      <c r="B86" s="51">
        <v>0</v>
      </c>
      <c r="C86" s="198">
        <v>0</v>
      </c>
      <c r="D86" s="176">
        <v>0</v>
      </c>
      <c r="E86" s="177">
        <v>0</v>
      </c>
      <c r="F86" s="177">
        <v>0</v>
      </c>
      <c r="G86" s="172" t="e">
        <v>#DIV/0!</v>
      </c>
      <c r="H86" s="175">
        <v>0</v>
      </c>
      <c r="I86" s="175">
        <v>0</v>
      </c>
      <c r="J86" s="178">
        <v>0</v>
      </c>
    </row>
    <row r="87" spans="1:10" s="57" customFormat="1" outlineLevel="2" thickBot="1" x14ac:dyDescent="0.25">
      <c r="A87" s="58" t="s">
        <v>14</v>
      </c>
      <c r="B87" s="59">
        <v>0</v>
      </c>
      <c r="C87" s="199">
        <v>0</v>
      </c>
      <c r="D87" s="173">
        <v>0</v>
      </c>
      <c r="E87" s="174">
        <v>0</v>
      </c>
      <c r="F87" s="174">
        <v>0</v>
      </c>
      <c r="G87" s="170" t="e">
        <v>#DIV/0!</v>
      </c>
      <c r="H87" s="169">
        <v>0</v>
      </c>
      <c r="I87" s="169">
        <v>0</v>
      </c>
      <c r="J87" s="171">
        <v>0</v>
      </c>
    </row>
    <row r="88" spans="1:10" s="36" customFormat="1" ht="4.9000000000000004" customHeight="1" outlineLevel="1" thickBot="1" x14ac:dyDescent="0.25">
      <c r="A88" s="31"/>
      <c r="B88" s="32"/>
      <c r="C88" s="77"/>
      <c r="D88" s="33"/>
      <c r="E88" s="33"/>
      <c r="F88" s="34"/>
      <c r="G88" s="33"/>
      <c r="H88" s="34"/>
      <c r="I88" s="34"/>
      <c r="J88" s="35"/>
    </row>
    <row r="89" spans="1:10" s="36" customFormat="1" ht="12" customHeight="1" outlineLevel="1" x14ac:dyDescent="0.2">
      <c r="A89" s="43" t="s">
        <v>20</v>
      </c>
      <c r="B89" s="44">
        <v>0</v>
      </c>
      <c r="C89" s="79">
        <v>0</v>
      </c>
      <c r="D89" s="46">
        <v>0</v>
      </c>
      <c r="E89" s="47">
        <v>0</v>
      </c>
      <c r="F89" s="47">
        <v>0</v>
      </c>
      <c r="G89" s="48" t="e">
        <v>#DIV/0!</v>
      </c>
      <c r="H89" s="45">
        <v>0</v>
      </c>
      <c r="I89" s="45">
        <v>0</v>
      </c>
      <c r="J89" s="49">
        <v>0</v>
      </c>
    </row>
    <row r="90" spans="1:10" s="57" customFormat="1" ht="11.25" outlineLevel="2" x14ac:dyDescent="0.2">
      <c r="A90" s="50" t="s">
        <v>15</v>
      </c>
      <c r="B90" s="51">
        <v>0</v>
      </c>
      <c r="C90" s="198">
        <v>0</v>
      </c>
      <c r="D90" s="176">
        <v>0</v>
      </c>
      <c r="E90" s="177">
        <v>0</v>
      </c>
      <c r="F90" s="177">
        <v>0</v>
      </c>
      <c r="G90" s="172" t="e">
        <v>#DIV/0!</v>
      </c>
      <c r="H90" s="175">
        <v>0</v>
      </c>
      <c r="I90" s="175">
        <v>0</v>
      </c>
      <c r="J90" s="178">
        <v>0</v>
      </c>
    </row>
    <row r="91" spans="1:10" s="57" customFormat="1" ht="11.25" outlineLevel="2" x14ac:dyDescent="0.2">
      <c r="A91" s="50" t="s">
        <v>16</v>
      </c>
      <c r="B91" s="51">
        <v>0</v>
      </c>
      <c r="C91" s="198">
        <v>0</v>
      </c>
      <c r="D91" s="176">
        <v>0</v>
      </c>
      <c r="E91" s="177">
        <v>0</v>
      </c>
      <c r="F91" s="177">
        <v>0</v>
      </c>
      <c r="G91" s="172" t="e">
        <v>#DIV/0!</v>
      </c>
      <c r="H91" s="175">
        <v>0</v>
      </c>
      <c r="I91" s="175">
        <v>0</v>
      </c>
      <c r="J91" s="178">
        <v>0</v>
      </c>
    </row>
    <row r="92" spans="1:10" s="57" customFormat="1" ht="11.25" outlineLevel="2" x14ac:dyDescent="0.2">
      <c r="A92" s="50" t="s">
        <v>17</v>
      </c>
      <c r="B92" s="51">
        <v>9</v>
      </c>
      <c r="C92" s="198">
        <v>3730795.64</v>
      </c>
      <c r="D92" s="176">
        <v>1300970.0299999998</v>
      </c>
      <c r="E92" s="177">
        <v>0</v>
      </c>
      <c r="F92" s="177">
        <v>5031765.67</v>
      </c>
      <c r="G92" s="172">
        <v>559085.07444444438</v>
      </c>
      <c r="H92" s="175">
        <v>487176.31</v>
      </c>
      <c r="I92" s="175">
        <v>0</v>
      </c>
      <c r="J92" s="178">
        <v>21167.73</v>
      </c>
    </row>
    <row r="93" spans="1:10" s="57" customFormat="1" outlineLevel="2" thickBot="1" x14ac:dyDescent="0.25">
      <c r="A93" s="58" t="s">
        <v>14</v>
      </c>
      <c r="B93" s="59">
        <v>0</v>
      </c>
      <c r="C93" s="199">
        <v>0</v>
      </c>
      <c r="D93" s="173">
        <v>0</v>
      </c>
      <c r="E93" s="174">
        <v>0</v>
      </c>
      <c r="F93" s="174">
        <v>0</v>
      </c>
      <c r="G93" s="170" t="e">
        <v>#DIV/0!</v>
      </c>
      <c r="H93" s="169">
        <v>0</v>
      </c>
      <c r="I93" s="169">
        <v>0</v>
      </c>
      <c r="J93" s="171">
        <v>0</v>
      </c>
    </row>
    <row r="94" spans="1:10" s="36" customFormat="1" ht="4.9000000000000004" customHeight="1" outlineLevel="1" thickBot="1" x14ac:dyDescent="0.25">
      <c r="A94" s="31"/>
      <c r="B94" s="32"/>
      <c r="C94" s="77"/>
      <c r="D94" s="33"/>
      <c r="E94" s="33"/>
      <c r="F94" s="34"/>
      <c r="G94" s="33"/>
      <c r="H94" s="34"/>
      <c r="I94" s="34"/>
      <c r="J94" s="35"/>
    </row>
    <row r="95" spans="1:10" s="36" customFormat="1" ht="12" customHeight="1" outlineLevel="1" x14ac:dyDescent="0.2">
      <c r="A95" s="43" t="s">
        <v>30</v>
      </c>
      <c r="B95" s="44">
        <v>0</v>
      </c>
      <c r="C95" s="79">
        <v>0</v>
      </c>
      <c r="D95" s="46">
        <v>0</v>
      </c>
      <c r="E95" s="47">
        <v>0</v>
      </c>
      <c r="F95" s="47">
        <v>0</v>
      </c>
      <c r="G95" s="48" t="e">
        <v>#DIV/0!</v>
      </c>
      <c r="H95" s="45">
        <v>0</v>
      </c>
      <c r="I95" s="45">
        <v>0</v>
      </c>
      <c r="J95" s="49">
        <v>0</v>
      </c>
    </row>
    <row r="96" spans="1:10" s="57" customFormat="1" ht="11.25" outlineLevel="2" x14ac:dyDescent="0.2">
      <c r="A96" s="50" t="s">
        <v>28</v>
      </c>
      <c r="B96" s="51">
        <v>0</v>
      </c>
      <c r="C96" s="198">
        <v>0</v>
      </c>
      <c r="D96" s="176">
        <v>0</v>
      </c>
      <c r="E96" s="177">
        <v>0</v>
      </c>
      <c r="F96" s="177">
        <v>0</v>
      </c>
      <c r="G96" s="172" t="e">
        <v>#DIV/0!</v>
      </c>
      <c r="H96" s="175">
        <v>0</v>
      </c>
      <c r="I96" s="175">
        <v>0</v>
      </c>
      <c r="J96" s="178">
        <v>0</v>
      </c>
    </row>
    <row r="97" spans="1:10" s="57" customFormat="1" ht="11.25" outlineLevel="2" x14ac:dyDescent="0.2">
      <c r="A97" s="50" t="s">
        <v>46</v>
      </c>
      <c r="B97" s="51">
        <v>9</v>
      </c>
      <c r="C97" s="198">
        <v>3730795.64</v>
      </c>
      <c r="D97" s="176">
        <v>1300970.0299999998</v>
      </c>
      <c r="E97" s="177">
        <v>0</v>
      </c>
      <c r="F97" s="177">
        <v>5031765.67</v>
      </c>
      <c r="G97" s="172">
        <v>559085.07444444438</v>
      </c>
      <c r="H97" s="175">
        <v>487176.31</v>
      </c>
      <c r="I97" s="175">
        <v>0</v>
      </c>
      <c r="J97" s="178">
        <v>21167.73</v>
      </c>
    </row>
    <row r="98" spans="1:10" s="57" customFormat="1" outlineLevel="2" thickBot="1" x14ac:dyDescent="0.25">
      <c r="A98" s="65" t="s">
        <v>29</v>
      </c>
      <c r="B98" s="59">
        <v>0</v>
      </c>
      <c r="C98" s="200">
        <v>0</v>
      </c>
      <c r="D98" s="185">
        <v>0</v>
      </c>
      <c r="E98" s="186">
        <v>0</v>
      </c>
      <c r="F98" s="186">
        <v>0</v>
      </c>
      <c r="G98" s="170" t="e">
        <v>#DIV/0!</v>
      </c>
      <c r="H98" s="169">
        <v>0</v>
      </c>
      <c r="I98" s="169">
        <v>0</v>
      </c>
      <c r="J98" s="171">
        <v>0</v>
      </c>
    </row>
    <row r="99" spans="1:10" s="36" customFormat="1" ht="4.9000000000000004" customHeight="1" outlineLevel="1" thickBot="1" x14ac:dyDescent="0.25">
      <c r="A99" s="31"/>
      <c r="B99" s="32"/>
      <c r="C99" s="77"/>
      <c r="D99" s="33"/>
      <c r="E99" s="33"/>
      <c r="F99" s="34"/>
      <c r="G99" s="33"/>
      <c r="H99" s="34"/>
      <c r="I99" s="34"/>
      <c r="J99" s="35"/>
    </row>
    <row r="100" spans="1:10" s="36" customFormat="1" ht="12" customHeight="1" outlineLevel="1" x14ac:dyDescent="0.2">
      <c r="A100" s="43" t="s">
        <v>23</v>
      </c>
      <c r="B100" s="44">
        <v>0</v>
      </c>
      <c r="C100" s="79">
        <v>0</v>
      </c>
      <c r="D100" s="46">
        <v>0</v>
      </c>
      <c r="E100" s="47">
        <v>0</v>
      </c>
      <c r="F100" s="47">
        <v>0</v>
      </c>
      <c r="G100" s="48" t="e">
        <v>#DIV/0!</v>
      </c>
      <c r="H100" s="45">
        <v>0</v>
      </c>
      <c r="I100" s="45">
        <v>0</v>
      </c>
      <c r="J100" s="49">
        <v>0</v>
      </c>
    </row>
    <row r="101" spans="1:10" s="57" customFormat="1" ht="11.25" outlineLevel="2" x14ac:dyDescent="0.2">
      <c r="A101" s="50" t="s">
        <v>22</v>
      </c>
      <c r="B101" s="51">
        <v>0</v>
      </c>
      <c r="C101" s="198">
        <v>0</v>
      </c>
      <c r="D101" s="176">
        <v>0</v>
      </c>
      <c r="E101" s="177">
        <v>0</v>
      </c>
      <c r="F101" s="177">
        <v>0</v>
      </c>
      <c r="G101" s="172" t="e">
        <v>#DIV/0!</v>
      </c>
      <c r="H101" s="175">
        <v>0</v>
      </c>
      <c r="I101" s="175">
        <v>0</v>
      </c>
      <c r="J101" s="178">
        <v>0</v>
      </c>
    </row>
    <row r="102" spans="1:10" s="57" customFormat="1" outlineLevel="2" thickBot="1" x14ac:dyDescent="0.25">
      <c r="A102" s="58" t="s">
        <v>21</v>
      </c>
      <c r="B102" s="59">
        <v>9</v>
      </c>
      <c r="C102" s="199">
        <v>3730795.64</v>
      </c>
      <c r="D102" s="173">
        <v>1300970.0299999998</v>
      </c>
      <c r="E102" s="174">
        <v>0</v>
      </c>
      <c r="F102" s="174">
        <v>5031765.67</v>
      </c>
      <c r="G102" s="170">
        <v>559085.07444444438</v>
      </c>
      <c r="H102" s="169">
        <v>487176.31</v>
      </c>
      <c r="I102" s="169">
        <v>0</v>
      </c>
      <c r="J102" s="171">
        <v>21167.73</v>
      </c>
    </row>
    <row r="103" spans="1:10" s="36" customFormat="1" ht="4.9000000000000004" customHeight="1" outlineLevel="1" thickBot="1" x14ac:dyDescent="0.25">
      <c r="A103" s="31"/>
      <c r="B103" s="32"/>
      <c r="C103" s="77"/>
      <c r="D103" s="33"/>
      <c r="E103" s="33"/>
      <c r="F103" s="34"/>
      <c r="G103" s="33"/>
      <c r="H103" s="34"/>
      <c r="I103" s="34"/>
      <c r="J103" s="35"/>
    </row>
    <row r="104" spans="1:10" s="36" customFormat="1" ht="12" customHeight="1" outlineLevel="1" x14ac:dyDescent="0.2">
      <c r="A104" s="43" t="s">
        <v>8</v>
      </c>
      <c r="B104" s="44">
        <v>0</v>
      </c>
      <c r="C104" s="203">
        <v>0</v>
      </c>
      <c r="D104" s="204">
        <v>0</v>
      </c>
      <c r="E104" s="205">
        <v>0</v>
      </c>
      <c r="F104" s="205">
        <v>0</v>
      </c>
      <c r="G104" s="187" t="e">
        <v>#DIV/0!</v>
      </c>
      <c r="H104" s="188">
        <v>0</v>
      </c>
      <c r="I104" s="188">
        <v>0</v>
      </c>
      <c r="J104" s="189">
        <v>0</v>
      </c>
    </row>
    <row r="105" spans="1:10" s="57" customFormat="1" ht="11.25" outlineLevel="2" x14ac:dyDescent="0.2">
      <c r="A105" s="50" t="s">
        <v>9</v>
      </c>
      <c r="B105" s="51">
        <v>0</v>
      </c>
      <c r="C105" s="198">
        <v>0</v>
      </c>
      <c r="D105" s="176">
        <v>0</v>
      </c>
      <c r="E105" s="177">
        <v>0</v>
      </c>
      <c r="F105" s="177">
        <v>0</v>
      </c>
      <c r="G105" s="172" t="e">
        <v>#DIV/0!</v>
      </c>
      <c r="H105" s="175">
        <v>0</v>
      </c>
      <c r="I105" s="175">
        <v>0</v>
      </c>
      <c r="J105" s="178">
        <v>0</v>
      </c>
    </row>
    <row r="106" spans="1:10" s="57" customFormat="1" outlineLevel="2" thickBot="1" x14ac:dyDescent="0.25">
      <c r="A106" s="58" t="s">
        <v>24</v>
      </c>
      <c r="B106" s="59">
        <v>0</v>
      </c>
      <c r="C106" s="199"/>
      <c r="D106" s="173">
        <v>0</v>
      </c>
      <c r="E106" s="174">
        <v>0</v>
      </c>
      <c r="F106" s="174">
        <v>0</v>
      </c>
      <c r="G106" s="170" t="e">
        <v>#DIV/0!</v>
      </c>
      <c r="H106" s="169">
        <v>0</v>
      </c>
      <c r="I106" s="169">
        <v>0</v>
      </c>
      <c r="J106" s="171">
        <v>0</v>
      </c>
    </row>
    <row r="107" spans="1:10" s="36" customFormat="1" ht="4.9000000000000004" customHeight="1" outlineLevel="1" thickBot="1" x14ac:dyDescent="0.25">
      <c r="A107" s="31"/>
      <c r="B107" s="32"/>
      <c r="C107" s="77"/>
      <c r="D107" s="33"/>
      <c r="E107" s="33"/>
      <c r="F107" s="34"/>
      <c r="G107" s="33"/>
      <c r="H107" s="34"/>
      <c r="I107" s="34"/>
      <c r="J107" s="35"/>
    </row>
    <row r="108" spans="1:10" s="57" customFormat="1" outlineLevel="1" x14ac:dyDescent="0.2">
      <c r="A108" s="43" t="s">
        <v>55</v>
      </c>
      <c r="B108" s="44">
        <v>0</v>
      </c>
      <c r="C108" s="79">
        <v>0</v>
      </c>
      <c r="D108" s="46">
        <v>0</v>
      </c>
      <c r="E108" s="47">
        <v>0</v>
      </c>
      <c r="F108" s="47">
        <v>0</v>
      </c>
      <c r="G108" s="48" t="e">
        <v>#DIV/0!</v>
      </c>
      <c r="H108" s="45">
        <v>0</v>
      </c>
      <c r="I108" s="45">
        <v>0</v>
      </c>
      <c r="J108" s="49">
        <v>0</v>
      </c>
    </row>
    <row r="109" spans="1:10" s="57" customFormat="1" ht="11.25" outlineLevel="2" x14ac:dyDescent="0.2">
      <c r="A109" s="50" t="s">
        <v>56</v>
      </c>
      <c r="B109" s="51">
        <v>0</v>
      </c>
      <c r="C109" s="198">
        <v>0</v>
      </c>
      <c r="D109" s="176">
        <v>0</v>
      </c>
      <c r="E109" s="177">
        <v>0</v>
      </c>
      <c r="F109" s="177">
        <v>0</v>
      </c>
      <c r="G109" s="172" t="e">
        <v>#DIV/0!</v>
      </c>
      <c r="H109" s="175">
        <v>0</v>
      </c>
      <c r="I109" s="175">
        <v>0</v>
      </c>
      <c r="J109" s="178">
        <v>0</v>
      </c>
    </row>
    <row r="110" spans="1:10" s="57" customFormat="1" ht="11.25" outlineLevel="2" x14ac:dyDescent="0.2">
      <c r="A110" s="50" t="s">
        <v>57</v>
      </c>
      <c r="B110" s="51">
        <v>4</v>
      </c>
      <c r="C110" s="198">
        <v>669679.10000000009</v>
      </c>
      <c r="D110" s="176">
        <v>313531.16000000003</v>
      </c>
      <c r="E110" s="177">
        <v>0</v>
      </c>
      <c r="F110" s="177">
        <v>983210.26</v>
      </c>
      <c r="G110" s="172">
        <v>245802.565</v>
      </c>
      <c r="H110" s="175">
        <v>94537.66</v>
      </c>
      <c r="I110" s="175">
        <v>0</v>
      </c>
      <c r="J110" s="178">
        <v>0</v>
      </c>
    </row>
    <row r="111" spans="1:10" s="57" customFormat="1" outlineLevel="2" thickBot="1" x14ac:dyDescent="0.25">
      <c r="A111" s="65" t="s">
        <v>14</v>
      </c>
      <c r="B111" s="59">
        <v>0</v>
      </c>
      <c r="C111" s="200">
        <v>0</v>
      </c>
      <c r="D111" s="185">
        <v>0</v>
      </c>
      <c r="E111" s="186">
        <v>0</v>
      </c>
      <c r="F111" s="186">
        <v>0</v>
      </c>
      <c r="G111" s="170" t="e">
        <v>#DIV/0!</v>
      </c>
      <c r="H111" s="169">
        <v>0</v>
      </c>
      <c r="I111" s="169">
        <v>0</v>
      </c>
      <c r="J111" s="171">
        <v>0</v>
      </c>
    </row>
    <row r="112" spans="1:10" s="36" customFormat="1" ht="4.9000000000000004" customHeight="1" outlineLevel="1" thickBot="1" x14ac:dyDescent="0.25">
      <c r="A112" s="31"/>
      <c r="B112" s="32"/>
      <c r="C112" s="77"/>
      <c r="D112" s="33"/>
      <c r="E112" s="33"/>
      <c r="F112" s="34"/>
      <c r="G112" s="33"/>
      <c r="H112" s="34"/>
      <c r="I112" s="34"/>
      <c r="J112" s="35"/>
    </row>
    <row r="113" spans="1:10" s="36" customFormat="1" ht="12.75" thickBot="1" x14ac:dyDescent="0.25">
      <c r="A113" s="83" t="s">
        <v>37</v>
      </c>
      <c r="B113" s="84">
        <v>55</v>
      </c>
      <c r="C113" s="193">
        <v>92408346.620000005</v>
      </c>
      <c r="D113" s="194">
        <v>9839875.8100000005</v>
      </c>
      <c r="E113" s="195">
        <v>2792.24</v>
      </c>
      <c r="F113" s="195">
        <v>102251014.66999999</v>
      </c>
      <c r="G113" s="168">
        <v>1859109.3576363635</v>
      </c>
      <c r="H113" s="196">
        <v>475171.8</v>
      </c>
      <c r="I113" s="196">
        <v>35202.22</v>
      </c>
      <c r="J113" s="197">
        <v>107264.85</v>
      </c>
    </row>
    <row r="114" spans="1:10" s="36" customFormat="1" ht="4.9000000000000004" customHeight="1" thickBot="1" x14ac:dyDescent="0.25">
      <c r="A114" s="38"/>
      <c r="B114" s="39"/>
      <c r="C114" s="78"/>
      <c r="D114" s="40"/>
      <c r="E114" s="40"/>
      <c r="F114" s="41"/>
      <c r="G114" s="40"/>
      <c r="H114" s="41"/>
      <c r="I114" s="41"/>
      <c r="J114" s="42"/>
    </row>
    <row r="115" spans="1:10" s="36" customFormat="1" ht="12.75" outlineLevel="1" thickBot="1" x14ac:dyDescent="0.25">
      <c r="A115" s="275" t="s">
        <v>36</v>
      </c>
      <c r="B115" s="276"/>
      <c r="C115" s="276"/>
      <c r="D115" s="276"/>
      <c r="E115" s="276"/>
      <c r="F115" s="276"/>
      <c r="G115" s="276"/>
      <c r="H115" s="276"/>
      <c r="I115" s="276"/>
      <c r="J115" s="277"/>
    </row>
    <row r="116" spans="1:10" s="36" customFormat="1" ht="4.9000000000000004" customHeight="1" outlineLevel="1" thickBot="1" x14ac:dyDescent="0.25">
      <c r="A116" s="38"/>
      <c r="B116" s="39"/>
      <c r="C116" s="78"/>
      <c r="D116" s="40"/>
      <c r="E116" s="40"/>
      <c r="F116" s="41"/>
      <c r="G116" s="40"/>
      <c r="H116" s="41"/>
      <c r="I116" s="41"/>
      <c r="J116" s="42"/>
    </row>
    <row r="117" spans="1:10" s="36" customFormat="1" ht="12" customHeight="1" outlineLevel="1" x14ac:dyDescent="0.2">
      <c r="A117" s="43" t="s">
        <v>27</v>
      </c>
      <c r="B117" s="44">
        <v>0</v>
      </c>
      <c r="C117" s="79">
        <v>0</v>
      </c>
      <c r="D117" s="46">
        <v>0</v>
      </c>
      <c r="E117" s="47">
        <v>0</v>
      </c>
      <c r="F117" s="47">
        <v>0</v>
      </c>
      <c r="G117" s="48" t="e">
        <v>#DIV/0!</v>
      </c>
      <c r="H117" s="45">
        <v>0</v>
      </c>
      <c r="I117" s="45">
        <v>0</v>
      </c>
      <c r="J117" s="49">
        <v>0</v>
      </c>
    </row>
    <row r="118" spans="1:10" s="36" customFormat="1" ht="12" customHeight="1" outlineLevel="2" x14ac:dyDescent="0.2">
      <c r="A118" s="50" t="s">
        <v>25</v>
      </c>
      <c r="B118" s="51">
        <v>0</v>
      </c>
      <c r="C118" s="198">
        <v>0</v>
      </c>
      <c r="D118" s="176">
        <v>0</v>
      </c>
      <c r="E118" s="177">
        <v>0</v>
      </c>
      <c r="F118" s="177">
        <v>0</v>
      </c>
      <c r="G118" s="172" t="e">
        <v>#DIV/0!</v>
      </c>
      <c r="H118" s="175">
        <v>0</v>
      </c>
      <c r="I118" s="175">
        <v>0</v>
      </c>
      <c r="J118" s="178">
        <v>0</v>
      </c>
    </row>
    <row r="119" spans="1:10" s="36" customFormat="1" ht="12" customHeight="1" outlineLevel="2" thickBot="1" x14ac:dyDescent="0.25">
      <c r="A119" s="58" t="s">
        <v>26</v>
      </c>
      <c r="B119" s="59">
        <v>55</v>
      </c>
      <c r="C119" s="199">
        <v>92408346.61999999</v>
      </c>
      <c r="D119" s="173">
        <v>9839875.8100000005</v>
      </c>
      <c r="E119" s="174">
        <v>2792.24</v>
      </c>
      <c r="F119" s="174">
        <v>102251014.66999999</v>
      </c>
      <c r="G119" s="170">
        <v>1859109.3576363635</v>
      </c>
      <c r="H119" s="169">
        <v>475171.8</v>
      </c>
      <c r="I119" s="169">
        <v>35202.22</v>
      </c>
      <c r="J119" s="171">
        <v>107264.85</v>
      </c>
    </row>
    <row r="120" spans="1:10" s="36" customFormat="1" ht="4.9000000000000004" customHeight="1" outlineLevel="1" thickBot="1" x14ac:dyDescent="0.25">
      <c r="A120" s="38"/>
      <c r="B120" s="39"/>
      <c r="C120" s="78"/>
      <c r="D120" s="40"/>
      <c r="E120" s="40"/>
      <c r="F120" s="41"/>
      <c r="G120" s="40"/>
      <c r="H120" s="41"/>
      <c r="I120" s="41"/>
      <c r="J120" s="42"/>
    </row>
    <row r="121" spans="1:10" s="36" customFormat="1" ht="12" customHeight="1" outlineLevel="1" x14ac:dyDescent="0.2">
      <c r="A121" s="43" t="s">
        <v>77</v>
      </c>
      <c r="B121" s="44">
        <v>0</v>
      </c>
      <c r="C121" s="79">
        <v>0</v>
      </c>
      <c r="D121" s="46">
        <v>0</v>
      </c>
      <c r="E121" s="47">
        <v>0</v>
      </c>
      <c r="F121" s="47">
        <v>0</v>
      </c>
      <c r="G121" s="48" t="e">
        <v>#DIV/0!</v>
      </c>
      <c r="H121" s="45">
        <v>0</v>
      </c>
      <c r="I121" s="45">
        <v>0</v>
      </c>
      <c r="J121" s="49">
        <v>0</v>
      </c>
    </row>
    <row r="122" spans="1:10" s="57" customFormat="1" ht="11.25" outlineLevel="2" x14ac:dyDescent="0.2">
      <c r="A122" s="50" t="s">
        <v>78</v>
      </c>
      <c r="B122" s="51">
        <v>55</v>
      </c>
      <c r="C122" s="198">
        <v>92408346.61999999</v>
      </c>
      <c r="D122" s="176">
        <v>9839875.8100000005</v>
      </c>
      <c r="E122" s="177">
        <v>2792.24</v>
      </c>
      <c r="F122" s="177">
        <v>102251014.66999999</v>
      </c>
      <c r="G122" s="172">
        <v>1859109.3576363635</v>
      </c>
      <c r="H122" s="175">
        <v>475171.8</v>
      </c>
      <c r="I122" s="175">
        <v>35202.22</v>
      </c>
      <c r="J122" s="178">
        <v>107264.85</v>
      </c>
    </row>
    <row r="123" spans="1:10" s="57" customFormat="1" outlineLevel="2" thickBot="1" x14ac:dyDescent="0.25">
      <c r="A123" s="58" t="s">
        <v>79</v>
      </c>
      <c r="B123" s="59">
        <v>0</v>
      </c>
      <c r="C123" s="199">
        <v>0</v>
      </c>
      <c r="D123" s="173">
        <v>0</v>
      </c>
      <c r="E123" s="174">
        <v>0</v>
      </c>
      <c r="F123" s="174">
        <v>0</v>
      </c>
      <c r="G123" s="170" t="e">
        <v>#DIV/0!</v>
      </c>
      <c r="H123" s="169">
        <v>0</v>
      </c>
      <c r="I123" s="169">
        <v>0</v>
      </c>
      <c r="J123" s="171">
        <v>0</v>
      </c>
    </row>
    <row r="124" spans="1:10" s="36" customFormat="1" ht="4.9000000000000004" customHeight="1" outlineLevel="1" thickBot="1" x14ac:dyDescent="0.25">
      <c r="A124" s="31"/>
      <c r="B124" s="32"/>
      <c r="C124" s="77"/>
      <c r="D124" s="33"/>
      <c r="E124" s="33"/>
      <c r="F124" s="34"/>
      <c r="G124" s="33"/>
      <c r="H124" s="34"/>
      <c r="I124" s="34"/>
      <c r="J124" s="35"/>
    </row>
    <row r="125" spans="1:10" s="36" customFormat="1" ht="12" customHeight="1" outlineLevel="1" x14ac:dyDescent="0.2">
      <c r="A125" s="43" t="s">
        <v>18</v>
      </c>
      <c r="B125" s="44">
        <v>0</v>
      </c>
      <c r="C125" s="79">
        <v>0</v>
      </c>
      <c r="D125" s="46">
        <v>0</v>
      </c>
      <c r="E125" s="47">
        <v>0</v>
      </c>
      <c r="F125" s="47">
        <v>0</v>
      </c>
      <c r="G125" s="48" t="e">
        <v>#DIV/0!</v>
      </c>
      <c r="H125" s="45">
        <v>0</v>
      </c>
      <c r="I125" s="45">
        <v>0</v>
      </c>
      <c r="J125" s="49">
        <v>0</v>
      </c>
    </row>
    <row r="126" spans="1:10" s="57" customFormat="1" ht="11.25" outlineLevel="2" x14ac:dyDescent="0.2">
      <c r="A126" s="50" t="s">
        <v>2</v>
      </c>
      <c r="B126" s="51">
        <v>28</v>
      </c>
      <c r="C126" s="198">
        <v>82223335.679999992</v>
      </c>
      <c r="D126" s="176">
        <v>9391383.2999999989</v>
      </c>
      <c r="E126" s="177">
        <v>0</v>
      </c>
      <c r="F126" s="177">
        <v>91614718.979999989</v>
      </c>
      <c r="G126" s="172">
        <v>3271954.2492857138</v>
      </c>
      <c r="H126" s="175">
        <v>23786.6</v>
      </c>
      <c r="I126" s="175">
        <v>3052.2200000000003</v>
      </c>
      <c r="J126" s="178">
        <v>86764.85</v>
      </c>
    </row>
    <row r="127" spans="1:10" s="57" customFormat="1" ht="11.25" outlineLevel="2" x14ac:dyDescent="0.2">
      <c r="A127" s="50" t="s">
        <v>4</v>
      </c>
      <c r="B127" s="51">
        <v>0</v>
      </c>
      <c r="C127" s="198">
        <v>0</v>
      </c>
      <c r="D127" s="176">
        <v>0</v>
      </c>
      <c r="E127" s="177">
        <v>0</v>
      </c>
      <c r="F127" s="177">
        <v>0</v>
      </c>
      <c r="G127" s="172" t="e">
        <v>#DIV/0!</v>
      </c>
      <c r="H127" s="175">
        <v>0</v>
      </c>
      <c r="I127" s="175">
        <v>0</v>
      </c>
      <c r="J127" s="178">
        <v>0</v>
      </c>
    </row>
    <row r="128" spans="1:10" s="57" customFormat="1" ht="11.25" outlineLevel="2" x14ac:dyDescent="0.2">
      <c r="A128" s="65" t="s">
        <v>3</v>
      </c>
      <c r="B128" s="66">
        <v>27</v>
      </c>
      <c r="C128" s="200">
        <v>10185010.940000013</v>
      </c>
      <c r="D128" s="185">
        <v>448492.51000000164</v>
      </c>
      <c r="E128" s="186">
        <v>2792.24</v>
      </c>
      <c r="F128" s="186">
        <v>10636295.689999998</v>
      </c>
      <c r="G128" s="201">
        <v>393936.87740740733</v>
      </c>
      <c r="H128" s="184">
        <v>451385.2</v>
      </c>
      <c r="I128" s="184">
        <v>32150</v>
      </c>
      <c r="J128" s="202">
        <v>20500</v>
      </c>
    </row>
    <row r="129" spans="1:10" s="57" customFormat="1" outlineLevel="2" thickBot="1" x14ac:dyDescent="0.25">
      <c r="A129" s="65" t="s">
        <v>14</v>
      </c>
      <c r="B129" s="59">
        <v>0</v>
      </c>
      <c r="C129" s="200">
        <v>0</v>
      </c>
      <c r="D129" s="185">
        <v>0</v>
      </c>
      <c r="E129" s="186">
        <v>0</v>
      </c>
      <c r="F129" s="186">
        <v>0</v>
      </c>
      <c r="G129" s="170" t="e">
        <v>#DIV/0!</v>
      </c>
      <c r="H129" s="169">
        <v>0</v>
      </c>
      <c r="I129" s="169">
        <v>0</v>
      </c>
      <c r="J129" s="171">
        <v>0</v>
      </c>
    </row>
    <row r="130" spans="1:10" ht="4.9000000000000004" customHeight="1" outlineLevel="1" thickBot="1" x14ac:dyDescent="0.25">
      <c r="A130" s="31"/>
      <c r="B130" s="32"/>
      <c r="C130" s="77"/>
      <c r="D130" s="33"/>
      <c r="E130" s="33"/>
      <c r="F130" s="34"/>
      <c r="G130" s="33"/>
      <c r="H130" s="34"/>
      <c r="I130" s="34"/>
      <c r="J130" s="35"/>
    </row>
    <row r="131" spans="1:10" s="36" customFormat="1" outlineLevel="1" x14ac:dyDescent="0.2">
      <c r="A131" s="43" t="s">
        <v>38</v>
      </c>
      <c r="B131" s="44">
        <v>0</v>
      </c>
      <c r="C131" s="79">
        <v>0</v>
      </c>
      <c r="D131" s="46">
        <v>0</v>
      </c>
      <c r="E131" s="47">
        <v>0</v>
      </c>
      <c r="F131" s="47">
        <v>0</v>
      </c>
      <c r="G131" s="48" t="e">
        <v>#DIV/0!</v>
      </c>
      <c r="H131" s="45">
        <v>0</v>
      </c>
      <c r="I131" s="45">
        <v>0</v>
      </c>
      <c r="J131" s="49">
        <v>0</v>
      </c>
    </row>
    <row r="132" spans="1:10" s="57" customFormat="1" ht="11.25" outlineLevel="2" x14ac:dyDescent="0.2">
      <c r="A132" s="50" t="s">
        <v>39</v>
      </c>
      <c r="B132" s="51">
        <v>41</v>
      </c>
      <c r="C132" s="198">
        <v>83471655.229999989</v>
      </c>
      <c r="D132" s="176">
        <v>9839875.8100000005</v>
      </c>
      <c r="E132" s="177">
        <v>2792.24</v>
      </c>
      <c r="F132" s="177">
        <v>93314323.279999986</v>
      </c>
      <c r="G132" s="172">
        <v>2275959.1043902435</v>
      </c>
      <c r="H132" s="175">
        <v>475171.8</v>
      </c>
      <c r="I132" s="175">
        <v>35202.22</v>
      </c>
      <c r="J132" s="178">
        <v>107264.85</v>
      </c>
    </row>
    <row r="133" spans="1:10" s="57" customFormat="1" ht="11.25" outlineLevel="2" x14ac:dyDescent="0.2">
      <c r="A133" s="50" t="s">
        <v>40</v>
      </c>
      <c r="B133" s="51">
        <v>0</v>
      </c>
      <c r="C133" s="198">
        <v>0</v>
      </c>
      <c r="D133" s="176">
        <v>0</v>
      </c>
      <c r="E133" s="177">
        <v>0</v>
      </c>
      <c r="F133" s="177">
        <v>0</v>
      </c>
      <c r="G133" s="172" t="e">
        <v>#DIV/0!</v>
      </c>
      <c r="H133" s="175">
        <v>0</v>
      </c>
      <c r="I133" s="175">
        <v>0</v>
      </c>
      <c r="J133" s="178">
        <v>0</v>
      </c>
    </row>
    <row r="134" spans="1:10" s="57" customFormat="1" ht="11.25" outlineLevel="2" x14ac:dyDescent="0.2">
      <c r="A134" s="50" t="s">
        <v>41</v>
      </c>
      <c r="B134" s="51">
        <v>0</v>
      </c>
      <c r="C134" s="198">
        <v>0</v>
      </c>
      <c r="D134" s="176">
        <v>0</v>
      </c>
      <c r="E134" s="177">
        <v>0</v>
      </c>
      <c r="F134" s="177">
        <v>0</v>
      </c>
      <c r="G134" s="172" t="e">
        <v>#DIV/0!</v>
      </c>
      <c r="H134" s="175">
        <v>0</v>
      </c>
      <c r="I134" s="175">
        <v>0</v>
      </c>
      <c r="J134" s="178">
        <v>0</v>
      </c>
    </row>
    <row r="135" spans="1:10" s="57" customFormat="1" outlineLevel="2" thickBot="1" x14ac:dyDescent="0.25">
      <c r="A135" s="58" t="s">
        <v>14</v>
      </c>
      <c r="B135" s="59">
        <v>14</v>
      </c>
      <c r="C135" s="199">
        <v>8936691.3900000006</v>
      </c>
      <c r="D135" s="173">
        <v>0</v>
      </c>
      <c r="E135" s="174">
        <v>0</v>
      </c>
      <c r="F135" s="174">
        <v>8936691.3900000006</v>
      </c>
      <c r="G135" s="170">
        <v>638335.09928571433</v>
      </c>
      <c r="H135" s="169">
        <v>0</v>
      </c>
      <c r="I135" s="169">
        <v>0</v>
      </c>
      <c r="J135" s="171">
        <v>0</v>
      </c>
    </row>
    <row r="136" spans="1:10" s="36" customFormat="1" ht="4.9000000000000004" customHeight="1" outlineLevel="1" thickBot="1" x14ac:dyDescent="0.25">
      <c r="A136" s="31"/>
      <c r="B136" s="32"/>
      <c r="C136" s="77"/>
      <c r="D136" s="33"/>
      <c r="E136" s="33"/>
      <c r="F136" s="34"/>
      <c r="G136" s="33"/>
      <c r="H136" s="34"/>
      <c r="I136" s="34"/>
      <c r="J136" s="35"/>
    </row>
    <row r="137" spans="1:10" s="36" customFormat="1" ht="12" customHeight="1" outlineLevel="1" x14ac:dyDescent="0.2">
      <c r="A137" s="43" t="s">
        <v>20</v>
      </c>
      <c r="B137" s="44">
        <v>0</v>
      </c>
      <c r="C137" s="79">
        <v>0</v>
      </c>
      <c r="D137" s="46">
        <v>0</v>
      </c>
      <c r="E137" s="47">
        <v>0</v>
      </c>
      <c r="F137" s="47">
        <v>0</v>
      </c>
      <c r="G137" s="48" t="e">
        <v>#DIV/0!</v>
      </c>
      <c r="H137" s="45">
        <v>0</v>
      </c>
      <c r="I137" s="45">
        <v>0</v>
      </c>
      <c r="J137" s="49">
        <v>0</v>
      </c>
    </row>
    <row r="138" spans="1:10" s="57" customFormat="1" ht="11.25" outlineLevel="2" x14ac:dyDescent="0.2">
      <c r="A138" s="50" t="s">
        <v>15</v>
      </c>
      <c r="B138" s="51">
        <v>18</v>
      </c>
      <c r="C138" s="198">
        <v>1018988.0200000001</v>
      </c>
      <c r="D138" s="176">
        <v>398179.77999999997</v>
      </c>
      <c r="E138" s="177">
        <v>1959.24</v>
      </c>
      <c r="F138" s="177">
        <v>1419127.04</v>
      </c>
      <c r="G138" s="172">
        <v>78840.391111111108</v>
      </c>
      <c r="H138" s="175">
        <v>451385.2</v>
      </c>
      <c r="I138" s="175">
        <v>32150</v>
      </c>
      <c r="J138" s="178">
        <v>20500</v>
      </c>
    </row>
    <row r="139" spans="1:10" s="57" customFormat="1" ht="11.25" outlineLevel="2" x14ac:dyDescent="0.2">
      <c r="A139" s="50" t="s">
        <v>16</v>
      </c>
      <c r="B139" s="51">
        <v>4</v>
      </c>
      <c r="C139" s="198">
        <v>8537639.1199999992</v>
      </c>
      <c r="D139" s="176">
        <v>0</v>
      </c>
      <c r="E139" s="177">
        <v>0</v>
      </c>
      <c r="F139" s="177">
        <v>8537639.1199999992</v>
      </c>
      <c r="G139" s="172">
        <v>2134409.7799999998</v>
      </c>
      <c r="H139" s="175">
        <v>0</v>
      </c>
      <c r="I139" s="175">
        <v>0</v>
      </c>
      <c r="J139" s="178">
        <v>0</v>
      </c>
    </row>
    <row r="140" spans="1:10" s="57" customFormat="1" ht="11.25" outlineLevel="2" x14ac:dyDescent="0.2">
      <c r="A140" s="50" t="s">
        <v>17</v>
      </c>
      <c r="B140" s="51">
        <v>33</v>
      </c>
      <c r="C140" s="198">
        <v>82851719.479999989</v>
      </c>
      <c r="D140" s="176">
        <v>9441696.0299999993</v>
      </c>
      <c r="E140" s="177">
        <v>833</v>
      </c>
      <c r="F140" s="177">
        <v>92294248.50999999</v>
      </c>
      <c r="G140" s="172">
        <v>2796795.4093939392</v>
      </c>
      <c r="H140" s="175">
        <v>23786.6</v>
      </c>
      <c r="I140" s="175">
        <v>3052.22</v>
      </c>
      <c r="J140" s="178">
        <v>86764.85</v>
      </c>
    </row>
    <row r="141" spans="1:10" s="57" customFormat="1" outlineLevel="2" thickBot="1" x14ac:dyDescent="0.25">
      <c r="A141" s="58" t="s">
        <v>14</v>
      </c>
      <c r="B141" s="59">
        <v>0</v>
      </c>
      <c r="C141" s="199">
        <v>0</v>
      </c>
      <c r="D141" s="173">
        <v>0</v>
      </c>
      <c r="E141" s="174">
        <v>0</v>
      </c>
      <c r="F141" s="174">
        <v>0</v>
      </c>
      <c r="G141" s="170" t="e">
        <v>#DIV/0!</v>
      </c>
      <c r="H141" s="169">
        <v>0</v>
      </c>
      <c r="I141" s="169">
        <v>0</v>
      </c>
      <c r="J141" s="171">
        <v>0</v>
      </c>
    </row>
    <row r="142" spans="1:10" s="36" customFormat="1" ht="4.9000000000000004" customHeight="1" outlineLevel="1" thickBot="1" x14ac:dyDescent="0.25">
      <c r="A142" s="31"/>
      <c r="B142" s="32"/>
      <c r="C142" s="77"/>
      <c r="D142" s="33"/>
      <c r="E142" s="33"/>
      <c r="F142" s="34"/>
      <c r="G142" s="33"/>
      <c r="H142" s="34"/>
      <c r="I142" s="34"/>
      <c r="J142" s="35"/>
    </row>
    <row r="143" spans="1:10" s="36" customFormat="1" ht="12" customHeight="1" outlineLevel="1" x14ac:dyDescent="0.2">
      <c r="A143" s="43" t="s">
        <v>30</v>
      </c>
      <c r="B143" s="44">
        <v>0</v>
      </c>
      <c r="C143" s="79">
        <v>0</v>
      </c>
      <c r="D143" s="46">
        <v>0</v>
      </c>
      <c r="E143" s="47">
        <v>0</v>
      </c>
      <c r="F143" s="47">
        <v>0</v>
      </c>
      <c r="G143" s="48" t="e">
        <v>#DIV/0!</v>
      </c>
      <c r="H143" s="45">
        <v>0</v>
      </c>
      <c r="I143" s="45">
        <v>0</v>
      </c>
      <c r="J143" s="49">
        <v>0</v>
      </c>
    </row>
    <row r="144" spans="1:10" s="57" customFormat="1" ht="11.25" outlineLevel="2" x14ac:dyDescent="0.2">
      <c r="A144" s="50" t="s">
        <v>28</v>
      </c>
      <c r="B144" s="51">
        <v>0</v>
      </c>
      <c r="C144" s="198">
        <v>0</v>
      </c>
      <c r="D144" s="176">
        <v>0</v>
      </c>
      <c r="E144" s="177">
        <v>0</v>
      </c>
      <c r="F144" s="177">
        <v>0</v>
      </c>
      <c r="G144" s="172" t="e">
        <v>#DIV/0!</v>
      </c>
      <c r="H144" s="175">
        <v>0</v>
      </c>
      <c r="I144" s="175">
        <v>0</v>
      </c>
      <c r="J144" s="178">
        <v>0</v>
      </c>
    </row>
    <row r="145" spans="1:10" s="57" customFormat="1" ht="11.25" outlineLevel="2" x14ac:dyDescent="0.2">
      <c r="A145" s="50" t="s">
        <v>46</v>
      </c>
      <c r="B145" s="51">
        <v>25</v>
      </c>
      <c r="C145" s="198">
        <v>69243696.320000008</v>
      </c>
      <c r="D145" s="176">
        <v>8950410.7799999993</v>
      </c>
      <c r="E145" s="177">
        <v>833</v>
      </c>
      <c r="F145" s="177">
        <v>78194940.099999994</v>
      </c>
      <c r="G145" s="172">
        <v>3127797.6039999998</v>
      </c>
      <c r="H145" s="175">
        <v>23786.6</v>
      </c>
      <c r="I145" s="175">
        <v>3052.22</v>
      </c>
      <c r="J145" s="178">
        <v>0</v>
      </c>
    </row>
    <row r="146" spans="1:10" s="57" customFormat="1" ht="11.25" outlineLevel="2" x14ac:dyDescent="0.2">
      <c r="A146" s="50" t="s">
        <v>45</v>
      </c>
      <c r="B146" s="51">
        <v>7</v>
      </c>
      <c r="C146" s="198">
        <v>13410943.16</v>
      </c>
      <c r="D146" s="176">
        <v>491285.25</v>
      </c>
      <c r="E146" s="177">
        <v>0</v>
      </c>
      <c r="F146" s="177">
        <v>13902228.41</v>
      </c>
      <c r="G146" s="172">
        <v>1986032.6300000001</v>
      </c>
      <c r="H146" s="175">
        <v>0</v>
      </c>
      <c r="I146" s="175">
        <v>0</v>
      </c>
      <c r="J146" s="178">
        <v>86764.85</v>
      </c>
    </row>
    <row r="147" spans="1:10" s="57" customFormat="1" outlineLevel="2" thickBot="1" x14ac:dyDescent="0.25">
      <c r="A147" s="58" t="s">
        <v>51</v>
      </c>
      <c r="B147" s="59">
        <v>23</v>
      </c>
      <c r="C147" s="199">
        <v>9753707.1399999987</v>
      </c>
      <c r="D147" s="173">
        <v>398179.77999999997</v>
      </c>
      <c r="E147" s="174">
        <v>1959.24</v>
      </c>
      <c r="F147" s="174">
        <v>10153846.159999998</v>
      </c>
      <c r="G147" s="170">
        <v>441471.57217391295</v>
      </c>
      <c r="H147" s="169">
        <v>451385.2</v>
      </c>
      <c r="I147" s="169">
        <v>32150</v>
      </c>
      <c r="J147" s="171">
        <v>20500</v>
      </c>
    </row>
    <row r="148" spans="1:10" s="36" customFormat="1" ht="4.9000000000000004" customHeight="1" outlineLevel="1" thickBot="1" x14ac:dyDescent="0.25">
      <c r="A148" s="31"/>
      <c r="B148" s="32"/>
      <c r="C148" s="77"/>
      <c r="D148" s="33"/>
      <c r="E148" s="33"/>
      <c r="F148" s="34"/>
      <c r="G148" s="33"/>
      <c r="H148" s="34"/>
      <c r="I148" s="34"/>
      <c r="J148" s="35"/>
    </row>
    <row r="149" spans="1:10" s="36" customFormat="1" ht="12" customHeight="1" outlineLevel="1" x14ac:dyDescent="0.2">
      <c r="A149" s="43" t="s">
        <v>23</v>
      </c>
      <c r="B149" s="44">
        <v>0</v>
      </c>
      <c r="C149" s="79">
        <v>0</v>
      </c>
      <c r="D149" s="46">
        <v>0</v>
      </c>
      <c r="E149" s="47">
        <v>0</v>
      </c>
      <c r="F149" s="47">
        <v>0</v>
      </c>
      <c r="G149" s="48" t="e">
        <v>#DIV/0!</v>
      </c>
      <c r="H149" s="45">
        <v>0</v>
      </c>
      <c r="I149" s="45">
        <v>0</v>
      </c>
      <c r="J149" s="49">
        <v>0</v>
      </c>
    </row>
    <row r="150" spans="1:10" s="57" customFormat="1" ht="11.25" outlineLevel="2" x14ac:dyDescent="0.2">
      <c r="A150" s="50" t="s">
        <v>7</v>
      </c>
      <c r="B150" s="51">
        <v>0</v>
      </c>
      <c r="C150" s="198">
        <v>0</v>
      </c>
      <c r="D150" s="176">
        <v>0</v>
      </c>
      <c r="E150" s="177">
        <v>0</v>
      </c>
      <c r="F150" s="177">
        <v>0</v>
      </c>
      <c r="G150" s="172" t="e">
        <v>#DIV/0!</v>
      </c>
      <c r="H150" s="175">
        <v>0</v>
      </c>
      <c r="I150" s="175">
        <v>0</v>
      </c>
      <c r="J150" s="178">
        <v>0</v>
      </c>
    </row>
    <row r="151" spans="1:10" s="57" customFormat="1" ht="11.25" outlineLevel="2" x14ac:dyDescent="0.2">
      <c r="A151" s="50" t="s">
        <v>42</v>
      </c>
      <c r="B151" s="51">
        <v>2</v>
      </c>
      <c r="C151" s="198">
        <v>49665.7</v>
      </c>
      <c r="D151" s="176">
        <v>3978.04</v>
      </c>
      <c r="E151" s="177">
        <v>0</v>
      </c>
      <c r="F151" s="177">
        <v>53643.740000000005</v>
      </c>
      <c r="G151" s="172">
        <v>26821.870000000003</v>
      </c>
      <c r="H151" s="175">
        <v>269305.62</v>
      </c>
      <c r="I151" s="175">
        <v>23480</v>
      </c>
      <c r="J151" s="178">
        <v>20500</v>
      </c>
    </row>
    <row r="152" spans="1:10" s="57" customFormat="1" ht="11.25" outlineLevel="2" x14ac:dyDescent="0.2">
      <c r="A152" s="50" t="s">
        <v>43</v>
      </c>
      <c r="B152" s="51">
        <v>9</v>
      </c>
      <c r="C152" s="198">
        <v>954080.65000000014</v>
      </c>
      <c r="D152" s="176">
        <v>322555.77</v>
      </c>
      <c r="E152" s="177">
        <v>1959.24</v>
      </c>
      <c r="F152" s="177">
        <v>1278595.6600000001</v>
      </c>
      <c r="G152" s="172">
        <v>142066.18444444446</v>
      </c>
      <c r="H152" s="175">
        <v>182079.58</v>
      </c>
      <c r="I152" s="175">
        <v>8670</v>
      </c>
      <c r="J152" s="178">
        <v>0</v>
      </c>
    </row>
    <row r="153" spans="1:10" s="57" customFormat="1" outlineLevel="2" thickBot="1" x14ac:dyDescent="0.25">
      <c r="A153" s="58" t="s">
        <v>44</v>
      </c>
      <c r="B153" s="59">
        <v>44</v>
      </c>
      <c r="C153" s="199">
        <v>91404600.269999996</v>
      </c>
      <c r="D153" s="173">
        <v>9513342</v>
      </c>
      <c r="E153" s="174">
        <v>833</v>
      </c>
      <c r="F153" s="174">
        <v>100918775.27</v>
      </c>
      <c r="G153" s="170">
        <v>2293608.5288636363</v>
      </c>
      <c r="H153" s="169">
        <v>23786</v>
      </c>
      <c r="I153" s="169">
        <v>3052.22</v>
      </c>
      <c r="J153" s="171">
        <v>86764.85</v>
      </c>
    </row>
    <row r="154" spans="1:10" s="36" customFormat="1" ht="4.9000000000000004" customHeight="1" outlineLevel="1" thickBot="1" x14ac:dyDescent="0.25">
      <c r="A154" s="31"/>
      <c r="B154" s="32"/>
      <c r="C154" s="77"/>
      <c r="D154" s="33"/>
      <c r="E154" s="33"/>
      <c r="F154" s="34"/>
      <c r="G154" s="33"/>
      <c r="H154" s="34"/>
      <c r="I154" s="34"/>
      <c r="J154" s="35"/>
    </row>
    <row r="155" spans="1:10" s="36" customFormat="1" ht="12" customHeight="1" outlineLevel="1" x14ac:dyDescent="0.2">
      <c r="A155" s="43" t="s">
        <v>8</v>
      </c>
      <c r="B155" s="44">
        <v>0</v>
      </c>
      <c r="C155" s="79">
        <v>0</v>
      </c>
      <c r="D155" s="46">
        <v>0</v>
      </c>
      <c r="E155" s="47">
        <v>0</v>
      </c>
      <c r="F155" s="47">
        <v>0</v>
      </c>
      <c r="G155" s="48" t="e">
        <v>#DIV/0!</v>
      </c>
      <c r="H155" s="45">
        <v>0</v>
      </c>
      <c r="I155" s="45">
        <v>0</v>
      </c>
      <c r="J155" s="49">
        <v>0</v>
      </c>
    </row>
    <row r="156" spans="1:10" s="57" customFormat="1" ht="11.25" outlineLevel="2" x14ac:dyDescent="0.2">
      <c r="A156" s="50" t="s">
        <v>9</v>
      </c>
      <c r="B156" s="51">
        <v>0</v>
      </c>
      <c r="C156" s="198">
        <v>0</v>
      </c>
      <c r="D156" s="176">
        <v>0</v>
      </c>
      <c r="E156" s="177">
        <v>0</v>
      </c>
      <c r="F156" s="177">
        <v>0</v>
      </c>
      <c r="G156" s="172" t="e">
        <v>#DIV/0!</v>
      </c>
      <c r="H156" s="175">
        <v>0</v>
      </c>
      <c r="I156" s="175">
        <v>0</v>
      </c>
      <c r="J156" s="178">
        <v>0</v>
      </c>
    </row>
    <row r="157" spans="1:10" s="57" customFormat="1" outlineLevel="2" thickBot="1" x14ac:dyDescent="0.25">
      <c r="A157" s="58" t="s">
        <v>24</v>
      </c>
      <c r="B157" s="59">
        <v>1</v>
      </c>
      <c r="C157" s="199">
        <v>119101.09</v>
      </c>
      <c r="D157" s="173">
        <v>71645.97</v>
      </c>
      <c r="E157" s="174">
        <v>0</v>
      </c>
      <c r="F157" s="174">
        <v>190747.06</v>
      </c>
      <c r="G157" s="170">
        <v>190747.06</v>
      </c>
      <c r="H157" s="169">
        <v>0</v>
      </c>
      <c r="I157" s="169">
        <v>0</v>
      </c>
      <c r="J157" s="171">
        <v>0</v>
      </c>
    </row>
    <row r="158" spans="1:10" s="36" customFormat="1" ht="4.9000000000000004" customHeight="1" outlineLevel="1" thickBot="1" x14ac:dyDescent="0.25">
      <c r="A158" s="31"/>
      <c r="B158" s="32"/>
      <c r="C158" s="77"/>
      <c r="D158" s="33"/>
      <c r="E158" s="33"/>
      <c r="F158" s="34"/>
      <c r="G158" s="33"/>
      <c r="H158" s="34"/>
      <c r="I158" s="34"/>
      <c r="J158" s="35"/>
    </row>
    <row r="159" spans="1:10" s="57" customFormat="1" outlineLevel="1" x14ac:dyDescent="0.2">
      <c r="A159" s="43" t="s">
        <v>55</v>
      </c>
      <c r="B159" s="44">
        <v>0</v>
      </c>
      <c r="C159" s="79">
        <v>0</v>
      </c>
      <c r="D159" s="46">
        <v>0</v>
      </c>
      <c r="E159" s="47">
        <v>0</v>
      </c>
      <c r="F159" s="47">
        <v>0</v>
      </c>
      <c r="G159" s="48" t="e">
        <v>#DIV/0!</v>
      </c>
      <c r="H159" s="45">
        <v>0</v>
      </c>
      <c r="I159" s="45">
        <v>0</v>
      </c>
      <c r="J159" s="49">
        <v>0</v>
      </c>
    </row>
    <row r="160" spans="1:10" s="57" customFormat="1" ht="11.25" outlineLevel="2" x14ac:dyDescent="0.2">
      <c r="A160" s="50" t="s">
        <v>56</v>
      </c>
      <c r="B160" s="219">
        <v>5</v>
      </c>
      <c r="C160" s="206">
        <v>8734719.1199999992</v>
      </c>
      <c r="D160" s="180">
        <v>0</v>
      </c>
      <c r="E160" s="181">
        <v>0</v>
      </c>
      <c r="F160" s="181">
        <v>8734719.1199999992</v>
      </c>
      <c r="G160" s="183">
        <v>1746943.8239999998</v>
      </c>
      <c r="H160" s="179">
        <v>0</v>
      </c>
      <c r="I160" s="179">
        <v>0</v>
      </c>
      <c r="J160" s="207">
        <v>0</v>
      </c>
    </row>
    <row r="161" spans="1:10" s="57" customFormat="1" ht="11.25" outlineLevel="2" x14ac:dyDescent="0.2">
      <c r="A161" s="50" t="s">
        <v>57</v>
      </c>
      <c r="B161" s="219">
        <v>26</v>
      </c>
      <c r="C161" s="206">
        <v>22005502.680000003</v>
      </c>
      <c r="D161" s="180">
        <v>4654677.32</v>
      </c>
      <c r="E161" s="181">
        <v>2792.24</v>
      </c>
      <c r="F161" s="181">
        <v>26662972.239999998</v>
      </c>
      <c r="G161" s="183">
        <v>1025498.9323076922</v>
      </c>
      <c r="H161" s="179">
        <v>17631.89</v>
      </c>
      <c r="I161" s="179">
        <v>3052.22</v>
      </c>
      <c r="J161" s="207">
        <v>0</v>
      </c>
    </row>
    <row r="162" spans="1:10" s="57" customFormat="1" outlineLevel="2" thickBot="1" x14ac:dyDescent="0.25">
      <c r="A162" s="65" t="s">
        <v>14</v>
      </c>
      <c r="B162" s="220">
        <v>0</v>
      </c>
      <c r="C162" s="209">
        <v>0</v>
      </c>
      <c r="D162" s="210">
        <v>0</v>
      </c>
      <c r="E162" s="211">
        <v>0</v>
      </c>
      <c r="F162" s="211">
        <v>0</v>
      </c>
      <c r="G162" s="208" t="e">
        <v>#DIV/0!</v>
      </c>
      <c r="H162" s="182">
        <v>0</v>
      </c>
      <c r="I162" s="182">
        <v>0</v>
      </c>
      <c r="J162" s="212">
        <v>0</v>
      </c>
    </row>
    <row r="163" spans="1:10" s="36" customFormat="1" ht="4.9000000000000004" customHeight="1" outlineLevel="1" thickBot="1" x14ac:dyDescent="0.25">
      <c r="A163" s="31"/>
      <c r="B163" s="32"/>
      <c r="C163" s="77"/>
      <c r="D163" s="33"/>
      <c r="E163" s="33"/>
      <c r="F163" s="34"/>
      <c r="G163" s="33"/>
      <c r="H163" s="34"/>
      <c r="I163" s="34"/>
      <c r="J163" s="35"/>
    </row>
    <row r="164" spans="1:10" s="36" customFormat="1" ht="12" customHeight="1" thickBot="1" x14ac:dyDescent="0.25">
      <c r="A164" s="83" t="s">
        <v>49</v>
      </c>
      <c r="B164" s="84">
        <v>0</v>
      </c>
      <c r="C164" s="85">
        <v>0</v>
      </c>
      <c r="D164" s="86">
        <v>0</v>
      </c>
      <c r="E164" s="87">
        <v>0</v>
      </c>
      <c r="F164" s="87">
        <v>0</v>
      </c>
      <c r="G164" s="88" t="e">
        <v>#DIV/0!</v>
      </c>
      <c r="H164" s="89">
        <v>0</v>
      </c>
      <c r="I164" s="89">
        <v>0</v>
      </c>
      <c r="J164" s="90">
        <v>0</v>
      </c>
    </row>
    <row r="165" spans="1:10" s="36" customFormat="1" ht="4.9000000000000004" customHeight="1" thickBot="1" x14ac:dyDescent="0.25">
      <c r="A165" s="38"/>
      <c r="B165" s="39"/>
      <c r="C165" s="78"/>
      <c r="D165" s="40"/>
      <c r="E165" s="40"/>
      <c r="F165" s="41"/>
      <c r="G165" s="40"/>
      <c r="H165" s="41"/>
      <c r="I165" s="41"/>
      <c r="J165" s="42"/>
    </row>
    <row r="166" spans="1:10" s="36" customFormat="1" ht="12.75" hidden="1" outlineLevel="1" thickBot="1" x14ac:dyDescent="0.25">
      <c r="A166" s="275" t="s">
        <v>48</v>
      </c>
      <c r="B166" s="276"/>
      <c r="C166" s="276"/>
      <c r="D166" s="276"/>
      <c r="E166" s="276"/>
      <c r="F166" s="276"/>
      <c r="G166" s="276"/>
      <c r="H166" s="276"/>
      <c r="I166" s="276"/>
      <c r="J166" s="277"/>
    </row>
    <row r="167" spans="1:10" s="36" customFormat="1" ht="4.9000000000000004" hidden="1" customHeight="1" outlineLevel="1" thickBot="1" x14ac:dyDescent="0.25">
      <c r="A167" s="38"/>
      <c r="B167" s="39"/>
      <c r="C167" s="78"/>
      <c r="D167" s="40"/>
      <c r="E167" s="40"/>
      <c r="F167" s="41"/>
      <c r="G167" s="40"/>
      <c r="H167" s="41"/>
      <c r="I167" s="41"/>
      <c r="J167" s="42"/>
    </row>
    <row r="168" spans="1:10" s="36" customFormat="1" ht="12" hidden="1" customHeight="1" outlineLevel="1" x14ac:dyDescent="0.2">
      <c r="A168" s="43" t="s">
        <v>27</v>
      </c>
      <c r="B168" s="44">
        <v>0</v>
      </c>
      <c r="C168" s="79">
        <v>0</v>
      </c>
      <c r="D168" s="46">
        <v>0</v>
      </c>
      <c r="E168" s="47">
        <v>0</v>
      </c>
      <c r="F168" s="47">
        <v>0</v>
      </c>
      <c r="G168" s="48" t="e">
        <v>#DIV/0!</v>
      </c>
      <c r="H168" s="45">
        <v>0</v>
      </c>
      <c r="I168" s="45">
        <v>0</v>
      </c>
      <c r="J168" s="49">
        <v>0</v>
      </c>
    </row>
    <row r="169" spans="1:10" s="36" customFormat="1" ht="12" hidden="1" customHeight="1" outlineLevel="2" x14ac:dyDescent="0.2">
      <c r="A169" s="50" t="s">
        <v>25</v>
      </c>
      <c r="B169" s="51">
        <v>0</v>
      </c>
      <c r="C169" s="80">
        <v>0</v>
      </c>
      <c r="D169" s="53">
        <v>0</v>
      </c>
      <c r="E169" s="54">
        <v>0</v>
      </c>
      <c r="F169" s="54">
        <v>0</v>
      </c>
      <c r="G169" s="55" t="e">
        <v>#DIV/0!</v>
      </c>
      <c r="H169" s="52">
        <v>0</v>
      </c>
      <c r="I169" s="52">
        <v>0</v>
      </c>
      <c r="J169" s="56">
        <v>0</v>
      </c>
    </row>
    <row r="170" spans="1:10" s="36" customFormat="1" ht="12" hidden="1" customHeight="1" outlineLevel="2" thickBot="1" x14ac:dyDescent="0.25">
      <c r="A170" s="58" t="s">
        <v>26</v>
      </c>
      <c r="B170" s="59">
        <v>0</v>
      </c>
      <c r="C170" s="81">
        <v>0</v>
      </c>
      <c r="D170" s="61">
        <v>0</v>
      </c>
      <c r="E170" s="62">
        <v>0</v>
      </c>
      <c r="F170" s="62">
        <v>0</v>
      </c>
      <c r="G170" s="63" t="e">
        <v>#DIV/0!</v>
      </c>
      <c r="H170" s="60">
        <v>0</v>
      </c>
      <c r="I170" s="60">
        <v>0</v>
      </c>
      <c r="J170" s="64">
        <v>0</v>
      </c>
    </row>
    <row r="171" spans="1:10" s="36" customFormat="1" ht="4.9000000000000004" hidden="1" customHeight="1" outlineLevel="1" thickBot="1" x14ac:dyDescent="0.25">
      <c r="A171" s="38"/>
      <c r="B171" s="39"/>
      <c r="C171" s="78"/>
      <c r="D171" s="40"/>
      <c r="E171" s="40"/>
      <c r="F171" s="41"/>
      <c r="G171" s="40"/>
      <c r="H171" s="41"/>
      <c r="I171" s="41"/>
      <c r="J171" s="42"/>
    </row>
    <row r="172" spans="1:10" s="36" customFormat="1" ht="12" hidden="1" customHeight="1" outlineLevel="1" x14ac:dyDescent="0.2">
      <c r="A172" s="43" t="s">
        <v>77</v>
      </c>
      <c r="B172" s="44">
        <v>0</v>
      </c>
      <c r="C172" s="79">
        <v>0</v>
      </c>
      <c r="D172" s="46">
        <v>0</v>
      </c>
      <c r="E172" s="47">
        <v>0</v>
      </c>
      <c r="F172" s="47">
        <v>0</v>
      </c>
      <c r="G172" s="48" t="e">
        <v>#DIV/0!</v>
      </c>
      <c r="H172" s="45">
        <v>0</v>
      </c>
      <c r="I172" s="45">
        <v>0</v>
      </c>
      <c r="J172" s="49">
        <v>0</v>
      </c>
    </row>
    <row r="173" spans="1:10" s="57" customFormat="1" ht="11.25" hidden="1" outlineLevel="2" x14ac:dyDescent="0.2">
      <c r="A173" s="50" t="s">
        <v>78</v>
      </c>
      <c r="B173" s="51">
        <v>0</v>
      </c>
      <c r="C173" s="80">
        <v>0</v>
      </c>
      <c r="D173" s="53">
        <v>0</v>
      </c>
      <c r="E173" s="54">
        <v>0</v>
      </c>
      <c r="F173" s="54">
        <v>0</v>
      </c>
      <c r="G173" s="55" t="e">
        <v>#DIV/0!</v>
      </c>
      <c r="H173" s="52">
        <v>0</v>
      </c>
      <c r="I173" s="52">
        <v>0</v>
      </c>
      <c r="J173" s="56">
        <v>0</v>
      </c>
    </row>
    <row r="174" spans="1:10" s="57" customFormat="1" hidden="1" outlineLevel="2" thickBot="1" x14ac:dyDescent="0.25">
      <c r="A174" s="58" t="s">
        <v>79</v>
      </c>
      <c r="B174" s="59">
        <v>0</v>
      </c>
      <c r="C174" s="81">
        <v>0</v>
      </c>
      <c r="D174" s="61">
        <v>0</v>
      </c>
      <c r="E174" s="62">
        <v>0</v>
      </c>
      <c r="F174" s="62">
        <v>0</v>
      </c>
      <c r="G174" s="63" t="e">
        <v>#DIV/0!</v>
      </c>
      <c r="H174" s="60">
        <v>0</v>
      </c>
      <c r="I174" s="60">
        <v>0</v>
      </c>
      <c r="J174" s="64">
        <v>0</v>
      </c>
    </row>
    <row r="175" spans="1:10" s="36" customFormat="1" ht="4.9000000000000004" hidden="1" customHeight="1" outlineLevel="1" thickBot="1" x14ac:dyDescent="0.25">
      <c r="A175" s="31"/>
      <c r="B175" s="32"/>
      <c r="C175" s="77"/>
      <c r="D175" s="33"/>
      <c r="E175" s="33"/>
      <c r="F175" s="34"/>
      <c r="G175" s="33"/>
      <c r="H175" s="34"/>
      <c r="I175" s="34"/>
      <c r="J175" s="35"/>
    </row>
    <row r="176" spans="1:10" s="36" customFormat="1" ht="12" hidden="1" customHeight="1" outlineLevel="1" x14ac:dyDescent="0.2">
      <c r="A176" s="43" t="s">
        <v>18</v>
      </c>
      <c r="B176" s="44">
        <v>0</v>
      </c>
      <c r="C176" s="79">
        <v>0</v>
      </c>
      <c r="D176" s="46">
        <v>0</v>
      </c>
      <c r="E176" s="47">
        <v>0</v>
      </c>
      <c r="F176" s="47">
        <v>0</v>
      </c>
      <c r="G176" s="48" t="e">
        <v>#DIV/0!</v>
      </c>
      <c r="H176" s="45">
        <v>0</v>
      </c>
      <c r="I176" s="45">
        <v>0</v>
      </c>
      <c r="J176" s="49">
        <v>0</v>
      </c>
    </row>
    <row r="177" spans="1:10" s="57" customFormat="1" ht="11.25" hidden="1" outlineLevel="2" x14ac:dyDescent="0.2">
      <c r="A177" s="50" t="s">
        <v>2</v>
      </c>
      <c r="B177" s="51">
        <v>0</v>
      </c>
      <c r="C177" s="80">
        <v>0</v>
      </c>
      <c r="D177" s="53">
        <v>0</v>
      </c>
      <c r="E177" s="54">
        <v>0</v>
      </c>
      <c r="F177" s="54">
        <v>0</v>
      </c>
      <c r="G177" s="55" t="e">
        <v>#DIV/0!</v>
      </c>
      <c r="H177" s="52">
        <v>0</v>
      </c>
      <c r="I177" s="52">
        <v>0</v>
      </c>
      <c r="J177" s="56">
        <v>0</v>
      </c>
    </row>
    <row r="178" spans="1:10" s="57" customFormat="1" ht="11.25" hidden="1" outlineLevel="2" x14ac:dyDescent="0.2">
      <c r="A178" s="50" t="s">
        <v>4</v>
      </c>
      <c r="B178" s="51">
        <v>0</v>
      </c>
      <c r="C178" s="80">
        <v>0</v>
      </c>
      <c r="D178" s="53">
        <v>0</v>
      </c>
      <c r="E178" s="54">
        <v>0</v>
      </c>
      <c r="F178" s="54">
        <v>0</v>
      </c>
      <c r="G178" s="55" t="e">
        <v>#DIV/0!</v>
      </c>
      <c r="H178" s="52">
        <v>0</v>
      </c>
      <c r="I178" s="52">
        <v>0</v>
      </c>
      <c r="J178" s="56">
        <v>0</v>
      </c>
    </row>
    <row r="179" spans="1:10" s="57" customFormat="1" ht="11.25" hidden="1" outlineLevel="2" x14ac:dyDescent="0.2">
      <c r="A179" s="65" t="s">
        <v>3</v>
      </c>
      <c r="B179" s="66">
        <v>0</v>
      </c>
      <c r="C179" s="82">
        <v>0</v>
      </c>
      <c r="D179" s="68">
        <v>0</v>
      </c>
      <c r="E179" s="69">
        <v>0</v>
      </c>
      <c r="F179" s="69">
        <v>0</v>
      </c>
      <c r="G179" s="70" t="e">
        <v>#DIV/0!</v>
      </c>
      <c r="H179" s="67">
        <v>0</v>
      </c>
      <c r="I179" s="67">
        <v>0</v>
      </c>
      <c r="J179" s="71">
        <v>0</v>
      </c>
    </row>
    <row r="180" spans="1:10" s="57" customFormat="1" hidden="1" outlineLevel="2" thickBot="1" x14ac:dyDescent="0.25">
      <c r="A180" s="65" t="s">
        <v>14</v>
      </c>
      <c r="B180" s="59">
        <v>0</v>
      </c>
      <c r="C180" s="82">
        <v>0</v>
      </c>
      <c r="D180" s="68">
        <v>0</v>
      </c>
      <c r="E180" s="69">
        <v>0</v>
      </c>
      <c r="F180" s="69">
        <v>0</v>
      </c>
      <c r="G180" s="63" t="e">
        <v>#DIV/0!</v>
      </c>
      <c r="H180" s="60">
        <v>0</v>
      </c>
      <c r="I180" s="60">
        <v>0</v>
      </c>
      <c r="J180" s="64">
        <v>0</v>
      </c>
    </row>
    <row r="181" spans="1:10" ht="4.9000000000000004" hidden="1" customHeight="1" outlineLevel="1" thickBot="1" x14ac:dyDescent="0.25">
      <c r="A181" s="31"/>
      <c r="B181" s="32"/>
      <c r="C181" s="77"/>
      <c r="D181" s="33"/>
      <c r="E181" s="33"/>
      <c r="F181" s="34"/>
      <c r="G181" s="33"/>
      <c r="H181" s="34"/>
      <c r="I181" s="34"/>
      <c r="J181" s="35"/>
    </row>
    <row r="182" spans="1:10" s="36" customFormat="1" ht="12" hidden="1" customHeight="1" outlineLevel="1" x14ac:dyDescent="0.2">
      <c r="A182" s="43" t="s">
        <v>19</v>
      </c>
      <c r="B182" s="44">
        <v>0</v>
      </c>
      <c r="C182" s="79">
        <v>0</v>
      </c>
      <c r="D182" s="46">
        <v>0</v>
      </c>
      <c r="E182" s="47">
        <v>0</v>
      </c>
      <c r="F182" s="47">
        <v>0</v>
      </c>
      <c r="G182" s="48" t="e">
        <v>#DIV/0!</v>
      </c>
      <c r="H182" s="45">
        <v>0</v>
      </c>
      <c r="I182" s="45">
        <v>0</v>
      </c>
      <c r="J182" s="49">
        <v>0</v>
      </c>
    </row>
    <row r="183" spans="1:10" s="57" customFormat="1" ht="11.25" hidden="1" outlineLevel="2" x14ac:dyDescent="0.2">
      <c r="A183" s="50" t="s">
        <v>32</v>
      </c>
      <c r="B183" s="51">
        <v>0</v>
      </c>
      <c r="C183" s="80">
        <v>0</v>
      </c>
      <c r="D183" s="53">
        <v>0</v>
      </c>
      <c r="E183" s="54">
        <v>0</v>
      </c>
      <c r="F183" s="54">
        <v>0</v>
      </c>
      <c r="G183" s="55" t="e">
        <v>#DIV/0!</v>
      </c>
      <c r="H183" s="52">
        <v>0</v>
      </c>
      <c r="I183" s="52">
        <v>0</v>
      </c>
      <c r="J183" s="56">
        <v>0</v>
      </c>
    </row>
    <row r="184" spans="1:10" s="57" customFormat="1" ht="11.25" hidden="1" outlineLevel="2" x14ac:dyDescent="0.2">
      <c r="A184" s="50" t="s">
        <v>50</v>
      </c>
      <c r="B184" s="51">
        <v>0</v>
      </c>
      <c r="C184" s="80">
        <v>0</v>
      </c>
      <c r="D184" s="53">
        <v>0</v>
      </c>
      <c r="E184" s="54">
        <v>0</v>
      </c>
      <c r="F184" s="54">
        <v>0</v>
      </c>
      <c r="G184" s="55" t="e">
        <v>#DIV/0!</v>
      </c>
      <c r="H184" s="52">
        <v>0</v>
      </c>
      <c r="I184" s="52">
        <v>0</v>
      </c>
      <c r="J184" s="56">
        <v>0</v>
      </c>
    </row>
    <row r="185" spans="1:10" s="57" customFormat="1" ht="11.25" hidden="1" outlineLevel="2" x14ac:dyDescent="0.2">
      <c r="A185" s="65" t="s">
        <v>34</v>
      </c>
      <c r="B185" s="66">
        <v>0</v>
      </c>
      <c r="C185" s="82">
        <v>0</v>
      </c>
      <c r="D185" s="68">
        <v>0</v>
      </c>
      <c r="E185" s="69">
        <v>0</v>
      </c>
      <c r="F185" s="69">
        <v>0</v>
      </c>
      <c r="G185" s="70" t="e">
        <v>#DIV/0!</v>
      </c>
      <c r="H185" s="67">
        <v>0</v>
      </c>
      <c r="I185" s="67">
        <v>0</v>
      </c>
      <c r="J185" s="71">
        <v>0</v>
      </c>
    </row>
    <row r="186" spans="1:10" s="57" customFormat="1" hidden="1" outlineLevel="2" thickBot="1" x14ac:dyDescent="0.25">
      <c r="A186" s="58" t="s">
        <v>14</v>
      </c>
      <c r="B186" s="59">
        <v>0</v>
      </c>
      <c r="C186" s="81">
        <v>0</v>
      </c>
      <c r="D186" s="61">
        <v>0</v>
      </c>
      <c r="E186" s="62">
        <v>0</v>
      </c>
      <c r="F186" s="62">
        <v>0</v>
      </c>
      <c r="G186" s="63" t="e">
        <v>#DIV/0!</v>
      </c>
      <c r="H186" s="60">
        <v>0</v>
      </c>
      <c r="I186" s="60">
        <v>0</v>
      </c>
      <c r="J186" s="64">
        <v>0</v>
      </c>
    </row>
    <row r="187" spans="1:10" s="36" customFormat="1" ht="4.9000000000000004" hidden="1" customHeight="1" outlineLevel="1" thickBot="1" x14ac:dyDescent="0.25">
      <c r="A187" s="31"/>
      <c r="B187" s="32"/>
      <c r="C187" s="77"/>
      <c r="D187" s="33"/>
      <c r="E187" s="33"/>
      <c r="F187" s="34"/>
      <c r="G187" s="33"/>
      <c r="H187" s="34"/>
      <c r="I187" s="34"/>
      <c r="J187" s="35"/>
    </row>
    <row r="188" spans="1:10" s="36" customFormat="1" ht="12" hidden="1" customHeight="1" outlineLevel="1" x14ac:dyDescent="0.2">
      <c r="A188" s="43" t="s">
        <v>20</v>
      </c>
      <c r="B188" s="44">
        <v>0</v>
      </c>
      <c r="C188" s="79">
        <v>0</v>
      </c>
      <c r="D188" s="46">
        <v>0</v>
      </c>
      <c r="E188" s="47">
        <v>0</v>
      </c>
      <c r="F188" s="47">
        <v>0</v>
      </c>
      <c r="G188" s="48" t="e">
        <v>#DIV/0!</v>
      </c>
      <c r="H188" s="45">
        <v>0</v>
      </c>
      <c r="I188" s="45">
        <v>0</v>
      </c>
      <c r="J188" s="49">
        <v>0</v>
      </c>
    </row>
    <row r="189" spans="1:10" s="57" customFormat="1" ht="11.25" hidden="1" outlineLevel="2" x14ac:dyDescent="0.2">
      <c r="A189" s="50" t="s">
        <v>15</v>
      </c>
      <c r="B189" s="51">
        <v>0</v>
      </c>
      <c r="C189" s="80">
        <v>0</v>
      </c>
      <c r="D189" s="53">
        <v>0</v>
      </c>
      <c r="E189" s="54">
        <v>0</v>
      </c>
      <c r="F189" s="54">
        <v>0</v>
      </c>
      <c r="G189" s="55" t="e">
        <v>#DIV/0!</v>
      </c>
      <c r="H189" s="52">
        <v>0</v>
      </c>
      <c r="I189" s="52">
        <v>0</v>
      </c>
      <c r="J189" s="56">
        <v>0</v>
      </c>
    </row>
    <row r="190" spans="1:10" s="57" customFormat="1" ht="11.25" hidden="1" outlineLevel="2" x14ac:dyDescent="0.2">
      <c r="A190" s="50" t="s">
        <v>16</v>
      </c>
      <c r="B190" s="51">
        <v>0</v>
      </c>
      <c r="C190" s="80">
        <v>0</v>
      </c>
      <c r="D190" s="53">
        <v>0</v>
      </c>
      <c r="E190" s="54">
        <v>0</v>
      </c>
      <c r="F190" s="54">
        <v>0</v>
      </c>
      <c r="G190" s="55" t="e">
        <v>#DIV/0!</v>
      </c>
      <c r="H190" s="52">
        <v>0</v>
      </c>
      <c r="I190" s="52">
        <v>0</v>
      </c>
      <c r="J190" s="56">
        <v>0</v>
      </c>
    </row>
    <row r="191" spans="1:10" s="57" customFormat="1" ht="11.25" hidden="1" outlineLevel="2" x14ac:dyDescent="0.2">
      <c r="A191" s="50" t="s">
        <v>17</v>
      </c>
      <c r="B191" s="51">
        <v>0</v>
      </c>
      <c r="C191" s="80">
        <v>0</v>
      </c>
      <c r="D191" s="53">
        <v>0</v>
      </c>
      <c r="E191" s="54">
        <v>0</v>
      </c>
      <c r="F191" s="54">
        <v>0</v>
      </c>
      <c r="G191" s="55" t="e">
        <v>#DIV/0!</v>
      </c>
      <c r="H191" s="52">
        <v>0</v>
      </c>
      <c r="I191" s="52">
        <v>0</v>
      </c>
      <c r="J191" s="56">
        <v>0</v>
      </c>
    </row>
    <row r="192" spans="1:10" s="57" customFormat="1" hidden="1" outlineLevel="2" thickBot="1" x14ac:dyDescent="0.25">
      <c r="A192" s="58" t="s">
        <v>14</v>
      </c>
      <c r="B192" s="59">
        <v>0</v>
      </c>
      <c r="C192" s="81">
        <v>0</v>
      </c>
      <c r="D192" s="61">
        <v>0</v>
      </c>
      <c r="E192" s="62">
        <v>0</v>
      </c>
      <c r="F192" s="62">
        <v>0</v>
      </c>
      <c r="G192" s="63" t="e">
        <v>#DIV/0!</v>
      </c>
      <c r="H192" s="60">
        <v>0</v>
      </c>
      <c r="I192" s="60">
        <v>0</v>
      </c>
      <c r="J192" s="64">
        <v>0</v>
      </c>
    </row>
    <row r="193" spans="1:10" s="36" customFormat="1" ht="4.9000000000000004" hidden="1" customHeight="1" outlineLevel="1" thickBot="1" x14ac:dyDescent="0.25">
      <c r="A193" s="31"/>
      <c r="B193" s="32"/>
      <c r="C193" s="77"/>
      <c r="D193" s="33"/>
      <c r="E193" s="33"/>
      <c r="F193" s="34"/>
      <c r="G193" s="33"/>
      <c r="H193" s="34"/>
      <c r="I193" s="34"/>
      <c r="J193" s="35"/>
    </row>
    <row r="194" spans="1:10" s="36" customFormat="1" ht="12" hidden="1" customHeight="1" outlineLevel="1" x14ac:dyDescent="0.2">
      <c r="A194" s="43" t="s">
        <v>30</v>
      </c>
      <c r="B194" s="44">
        <v>0</v>
      </c>
      <c r="C194" s="79">
        <v>0</v>
      </c>
      <c r="D194" s="46">
        <v>0</v>
      </c>
      <c r="E194" s="47">
        <v>0</v>
      </c>
      <c r="F194" s="47">
        <v>0</v>
      </c>
      <c r="G194" s="48" t="e">
        <v>#DIV/0!</v>
      </c>
      <c r="H194" s="45">
        <v>0</v>
      </c>
      <c r="I194" s="45">
        <v>0</v>
      </c>
      <c r="J194" s="49">
        <v>0</v>
      </c>
    </row>
    <row r="195" spans="1:10" s="57" customFormat="1" ht="11.25" hidden="1" outlineLevel="2" x14ac:dyDescent="0.2">
      <c r="A195" s="50" t="s">
        <v>28</v>
      </c>
      <c r="B195" s="51">
        <v>0</v>
      </c>
      <c r="C195" s="80">
        <v>0</v>
      </c>
      <c r="D195" s="53">
        <v>0</v>
      </c>
      <c r="E195" s="54">
        <v>0</v>
      </c>
      <c r="F195" s="54">
        <v>0</v>
      </c>
      <c r="G195" s="55" t="e">
        <v>#DIV/0!</v>
      </c>
      <c r="H195" s="52">
        <v>0</v>
      </c>
      <c r="I195" s="52">
        <v>0</v>
      </c>
      <c r="J195" s="56">
        <v>0</v>
      </c>
    </row>
    <row r="196" spans="1:10" s="57" customFormat="1" ht="11.25" hidden="1" outlineLevel="2" x14ac:dyDescent="0.2">
      <c r="A196" s="50" t="s">
        <v>46</v>
      </c>
      <c r="B196" s="51">
        <v>0</v>
      </c>
      <c r="C196" s="80">
        <v>0</v>
      </c>
      <c r="D196" s="53">
        <v>0</v>
      </c>
      <c r="E196" s="54">
        <v>0</v>
      </c>
      <c r="F196" s="54">
        <v>0</v>
      </c>
      <c r="G196" s="55" t="e">
        <v>#DIV/0!</v>
      </c>
      <c r="H196" s="52">
        <v>0</v>
      </c>
      <c r="I196" s="52">
        <v>0</v>
      </c>
      <c r="J196" s="56">
        <v>0</v>
      </c>
    </row>
    <row r="197" spans="1:10" s="57" customFormat="1" hidden="1" outlineLevel="2" thickBot="1" x14ac:dyDescent="0.25">
      <c r="A197" s="65" t="s">
        <v>29</v>
      </c>
      <c r="B197" s="59">
        <v>0</v>
      </c>
      <c r="C197" s="82">
        <v>0</v>
      </c>
      <c r="D197" s="68">
        <v>0</v>
      </c>
      <c r="E197" s="69">
        <v>0</v>
      </c>
      <c r="F197" s="69"/>
      <c r="G197" s="63" t="e">
        <v>#DIV/0!</v>
      </c>
      <c r="H197" s="60">
        <v>0</v>
      </c>
      <c r="I197" s="60">
        <v>0</v>
      </c>
      <c r="J197" s="64">
        <v>0</v>
      </c>
    </row>
    <row r="198" spans="1:10" s="36" customFormat="1" ht="4.9000000000000004" hidden="1" customHeight="1" outlineLevel="1" thickBot="1" x14ac:dyDescent="0.25">
      <c r="A198" s="31"/>
      <c r="B198" s="32"/>
      <c r="C198" s="77"/>
      <c r="D198" s="33"/>
      <c r="E198" s="33"/>
      <c r="F198" s="34"/>
      <c r="G198" s="33"/>
      <c r="H198" s="34"/>
      <c r="I198" s="34"/>
      <c r="J198" s="35"/>
    </row>
    <row r="199" spans="1:10" s="36" customFormat="1" ht="12" hidden="1" customHeight="1" outlineLevel="1" x14ac:dyDescent="0.2">
      <c r="A199" s="43" t="s">
        <v>23</v>
      </c>
      <c r="B199" s="44">
        <v>0</v>
      </c>
      <c r="C199" s="79">
        <v>0</v>
      </c>
      <c r="D199" s="46">
        <v>0</v>
      </c>
      <c r="E199" s="47">
        <v>0</v>
      </c>
      <c r="F199" s="47">
        <v>0</v>
      </c>
      <c r="G199" s="48" t="e">
        <v>#DIV/0!</v>
      </c>
      <c r="H199" s="45">
        <v>0</v>
      </c>
      <c r="I199" s="45">
        <v>0</v>
      </c>
      <c r="J199" s="49">
        <v>0</v>
      </c>
    </row>
    <row r="200" spans="1:10" s="57" customFormat="1" ht="11.25" hidden="1" outlineLevel="2" x14ac:dyDescent="0.2">
      <c r="A200" s="50" t="s">
        <v>22</v>
      </c>
      <c r="B200" s="51">
        <v>0</v>
      </c>
      <c r="C200" s="80">
        <v>0</v>
      </c>
      <c r="D200" s="53">
        <v>0</v>
      </c>
      <c r="E200" s="54">
        <v>0</v>
      </c>
      <c r="F200" s="54">
        <v>0</v>
      </c>
      <c r="G200" s="55" t="e">
        <v>#DIV/0!</v>
      </c>
      <c r="H200" s="52">
        <v>0</v>
      </c>
      <c r="I200" s="52">
        <v>0</v>
      </c>
      <c r="J200" s="56">
        <v>0</v>
      </c>
    </row>
    <row r="201" spans="1:10" s="57" customFormat="1" hidden="1" outlineLevel="2" thickBot="1" x14ac:dyDescent="0.25">
      <c r="A201" s="58" t="s">
        <v>21</v>
      </c>
      <c r="B201" s="59">
        <v>0</v>
      </c>
      <c r="C201" s="81">
        <v>0</v>
      </c>
      <c r="D201" s="61">
        <v>0</v>
      </c>
      <c r="E201" s="62">
        <v>0</v>
      </c>
      <c r="F201" s="62">
        <v>0</v>
      </c>
      <c r="G201" s="63" t="e">
        <v>#DIV/0!</v>
      </c>
      <c r="H201" s="60">
        <v>0</v>
      </c>
      <c r="I201" s="60">
        <v>0</v>
      </c>
      <c r="J201" s="64">
        <v>0</v>
      </c>
    </row>
    <row r="202" spans="1:10" s="36" customFormat="1" ht="4.9000000000000004" hidden="1" customHeight="1" outlineLevel="1" thickBot="1" x14ac:dyDescent="0.25">
      <c r="A202" s="31"/>
      <c r="B202" s="32"/>
      <c r="C202" s="77"/>
      <c r="D202" s="33"/>
      <c r="E202" s="33"/>
      <c r="F202" s="34"/>
      <c r="G202" s="33"/>
      <c r="H202" s="34"/>
      <c r="I202" s="34"/>
      <c r="J202" s="35"/>
    </row>
    <row r="203" spans="1:10" s="36" customFormat="1" ht="12" hidden="1" customHeight="1" outlineLevel="1" x14ac:dyDescent="0.2">
      <c r="A203" s="43" t="s">
        <v>8</v>
      </c>
      <c r="B203" s="44">
        <v>0</v>
      </c>
      <c r="C203" s="79">
        <v>0</v>
      </c>
      <c r="D203" s="46">
        <v>0</v>
      </c>
      <c r="E203" s="47">
        <v>0</v>
      </c>
      <c r="F203" s="47">
        <v>0</v>
      </c>
      <c r="G203" s="48" t="e">
        <v>#DIV/0!</v>
      </c>
      <c r="H203" s="45">
        <v>0</v>
      </c>
      <c r="I203" s="45">
        <v>0</v>
      </c>
      <c r="J203" s="49">
        <v>0</v>
      </c>
    </row>
    <row r="204" spans="1:10" s="57" customFormat="1" ht="11.25" hidden="1" outlineLevel="2" x14ac:dyDescent="0.2">
      <c r="A204" s="50" t="s">
        <v>9</v>
      </c>
      <c r="B204" s="51">
        <v>0</v>
      </c>
      <c r="C204" s="80">
        <v>0</v>
      </c>
      <c r="D204" s="53">
        <v>0</v>
      </c>
      <c r="E204" s="54">
        <v>0</v>
      </c>
      <c r="F204" s="54">
        <v>0</v>
      </c>
      <c r="G204" s="55" t="e">
        <v>#DIV/0!</v>
      </c>
      <c r="H204" s="52">
        <v>0</v>
      </c>
      <c r="I204" s="52">
        <v>0</v>
      </c>
      <c r="J204" s="56">
        <v>0</v>
      </c>
    </row>
    <row r="205" spans="1:10" s="57" customFormat="1" hidden="1" outlineLevel="2" thickBot="1" x14ac:dyDescent="0.25">
      <c r="A205" s="58" t="s">
        <v>24</v>
      </c>
      <c r="B205" s="59">
        <v>0</v>
      </c>
      <c r="C205" s="81">
        <v>0</v>
      </c>
      <c r="D205" s="61">
        <v>0</v>
      </c>
      <c r="E205" s="62">
        <v>0</v>
      </c>
      <c r="F205" s="62">
        <v>0</v>
      </c>
      <c r="G205" s="63" t="e">
        <v>#DIV/0!</v>
      </c>
      <c r="H205" s="60">
        <v>0</v>
      </c>
      <c r="I205" s="60">
        <v>0</v>
      </c>
      <c r="J205" s="64">
        <v>0</v>
      </c>
    </row>
    <row r="206" spans="1:10" s="36" customFormat="1" ht="4.9000000000000004" hidden="1" customHeight="1" outlineLevel="1" thickBot="1" x14ac:dyDescent="0.25">
      <c r="A206" s="31"/>
      <c r="B206" s="32"/>
      <c r="C206" s="77"/>
      <c r="D206" s="33"/>
      <c r="E206" s="33"/>
      <c r="F206" s="34"/>
      <c r="G206" s="33"/>
      <c r="H206" s="34"/>
      <c r="I206" s="34"/>
      <c r="J206" s="35"/>
    </row>
    <row r="207" spans="1:10" s="57" customFormat="1" hidden="1" outlineLevel="1" x14ac:dyDescent="0.2">
      <c r="A207" s="43" t="s">
        <v>55</v>
      </c>
      <c r="B207" s="44">
        <v>0</v>
      </c>
      <c r="C207" s="79">
        <v>0</v>
      </c>
      <c r="D207" s="46">
        <v>0</v>
      </c>
      <c r="E207" s="47">
        <v>0</v>
      </c>
      <c r="F207" s="47">
        <v>0</v>
      </c>
      <c r="G207" s="48" t="e">
        <v>#DIV/0!</v>
      </c>
      <c r="H207" s="45">
        <v>0</v>
      </c>
      <c r="I207" s="45">
        <v>0</v>
      </c>
      <c r="J207" s="49">
        <v>0</v>
      </c>
    </row>
    <row r="208" spans="1:10" s="57" customFormat="1" ht="11.25" hidden="1" outlineLevel="2" x14ac:dyDescent="0.2">
      <c r="A208" s="50" t="s">
        <v>56</v>
      </c>
      <c r="B208" s="51">
        <v>0</v>
      </c>
      <c r="C208" s="80">
        <v>0</v>
      </c>
      <c r="D208" s="53">
        <v>0</v>
      </c>
      <c r="E208" s="54">
        <v>0</v>
      </c>
      <c r="F208" s="54">
        <v>0</v>
      </c>
      <c r="G208" s="55" t="e">
        <v>#DIV/0!</v>
      </c>
      <c r="H208" s="52">
        <v>0</v>
      </c>
      <c r="I208" s="52">
        <v>0</v>
      </c>
      <c r="J208" s="56">
        <v>0</v>
      </c>
    </row>
    <row r="209" spans="1:11" s="57" customFormat="1" ht="11.25" hidden="1" outlineLevel="2" x14ac:dyDescent="0.2">
      <c r="A209" s="50" t="s">
        <v>57</v>
      </c>
      <c r="B209" s="51">
        <v>0</v>
      </c>
      <c r="C209" s="80">
        <v>0</v>
      </c>
      <c r="D209" s="53">
        <v>0</v>
      </c>
      <c r="E209" s="54">
        <v>0</v>
      </c>
      <c r="F209" s="54">
        <v>0</v>
      </c>
      <c r="G209" s="55" t="e">
        <v>#DIV/0!</v>
      </c>
      <c r="H209" s="52">
        <v>0</v>
      </c>
      <c r="I209" s="52">
        <v>0</v>
      </c>
      <c r="J209" s="56">
        <v>0</v>
      </c>
    </row>
    <row r="210" spans="1:11" s="57" customFormat="1" hidden="1" outlineLevel="2" thickBot="1" x14ac:dyDescent="0.25">
      <c r="A210" s="65" t="s">
        <v>14</v>
      </c>
      <c r="B210" s="59">
        <v>0</v>
      </c>
      <c r="C210" s="82">
        <v>0</v>
      </c>
      <c r="D210" s="68">
        <v>0</v>
      </c>
      <c r="E210" s="69">
        <v>0</v>
      </c>
      <c r="F210" s="69">
        <v>0</v>
      </c>
      <c r="G210" s="63" t="e">
        <v>#DIV/0!</v>
      </c>
      <c r="H210" s="60">
        <v>0</v>
      </c>
      <c r="I210" s="60">
        <v>0</v>
      </c>
      <c r="J210" s="64">
        <v>0</v>
      </c>
    </row>
    <row r="211" spans="1:11" s="36" customFormat="1" ht="4.9000000000000004" hidden="1" customHeight="1" outlineLevel="1" thickBot="1" x14ac:dyDescent="0.25">
      <c r="A211" s="31"/>
      <c r="B211" s="32"/>
      <c r="C211" s="77"/>
      <c r="D211" s="33"/>
      <c r="E211" s="33"/>
      <c r="F211" s="34"/>
      <c r="G211" s="33"/>
      <c r="H211" s="34"/>
      <c r="I211" s="34"/>
      <c r="J211" s="35"/>
    </row>
    <row r="212" spans="1:11" s="36" customFormat="1" ht="12.75" collapsed="1" thickBot="1" x14ac:dyDescent="0.25">
      <c r="A212" s="91" t="s">
        <v>5</v>
      </c>
      <c r="B212" s="92">
        <v>64</v>
      </c>
      <c r="C212" s="213">
        <v>96139142.260000005</v>
      </c>
      <c r="D212" s="214">
        <v>11140845.84</v>
      </c>
      <c r="E212" s="215">
        <v>2792.24</v>
      </c>
      <c r="F212" s="215">
        <v>107282780.33999999</v>
      </c>
      <c r="G212" s="216">
        <v>1676293.4428124998</v>
      </c>
      <c r="H212" s="217">
        <v>962348.11</v>
      </c>
      <c r="I212" s="217">
        <v>35202.22</v>
      </c>
      <c r="J212" s="218">
        <v>128432.58</v>
      </c>
    </row>
    <row r="213" spans="1:11" ht="12.75" thickBot="1" x14ac:dyDescent="0.25">
      <c r="A213" s="72"/>
    </row>
    <row r="214" spans="1:11" s="5" customFormat="1" ht="15" customHeight="1" thickBot="1" x14ac:dyDescent="0.25">
      <c r="A214" s="106" t="s">
        <v>10</v>
      </c>
      <c r="B214" s="107"/>
      <c r="C214" s="107"/>
      <c r="D214" s="107"/>
      <c r="E214" s="108"/>
      <c r="F214" s="104"/>
      <c r="G214" s="243" t="s">
        <v>72</v>
      </c>
      <c r="H214" s="244"/>
      <c r="I214" s="245"/>
    </row>
    <row r="215" spans="1:11" ht="42" customHeight="1" x14ac:dyDescent="0.2">
      <c r="A215" s="248" t="s">
        <v>108</v>
      </c>
      <c r="B215" s="249"/>
      <c r="C215" s="249"/>
      <c r="D215" s="249"/>
      <c r="E215" s="250"/>
      <c r="F215" s="105"/>
      <c r="G215" s="241" t="s">
        <v>73</v>
      </c>
      <c r="H215" s="242"/>
      <c r="I215" s="156" t="s">
        <v>111</v>
      </c>
      <c r="J215" s="2"/>
    </row>
    <row r="216" spans="1:11" ht="57.75" customHeight="1" x14ac:dyDescent="0.2">
      <c r="A216" s="251"/>
      <c r="B216" s="252"/>
      <c r="C216" s="252"/>
      <c r="D216" s="252"/>
      <c r="E216" s="253"/>
      <c r="F216" s="105"/>
      <c r="G216" s="239" t="s">
        <v>74</v>
      </c>
      <c r="H216" s="240"/>
      <c r="I216" s="307" t="str">
        <f>[1]ВПА_ФО_КП!L220</f>
        <v>01.03.2021 26.10.2021 01.02.2023</v>
      </c>
      <c r="J216" s="2"/>
    </row>
    <row r="217" spans="1:11" ht="203.25" customHeight="1" thickBot="1" x14ac:dyDescent="0.25">
      <c r="A217" s="254"/>
      <c r="B217" s="255"/>
      <c r="C217" s="255"/>
      <c r="D217" s="255"/>
      <c r="E217" s="256"/>
      <c r="F217" s="105"/>
      <c r="G217" s="257" t="s">
        <v>75</v>
      </c>
      <c r="H217" s="258"/>
      <c r="I217" s="109">
        <v>3642932.5800000005</v>
      </c>
      <c r="J217" s="2"/>
    </row>
    <row r="219" spans="1:11" ht="47.25" customHeight="1" x14ac:dyDescent="0.2">
      <c r="A219" s="246" t="s">
        <v>80</v>
      </c>
      <c r="B219" s="246"/>
      <c r="C219" s="246"/>
      <c r="D219" s="246"/>
      <c r="E219" s="246"/>
      <c r="F219" s="246"/>
      <c r="G219" s="246"/>
      <c r="H219" s="246"/>
      <c r="I219" s="246"/>
      <c r="J219" s="246"/>
    </row>
    <row r="220" spans="1:11" ht="18" customHeight="1" x14ac:dyDescent="0.2">
      <c r="A220" s="247"/>
      <c r="B220" s="247"/>
      <c r="C220" s="247"/>
      <c r="D220" s="247"/>
      <c r="E220" s="247"/>
      <c r="F220" s="247"/>
      <c r="G220" s="247"/>
      <c r="H220" s="247"/>
      <c r="I220" s="247"/>
      <c r="J220" s="247"/>
    </row>
    <row r="221" spans="1:11" ht="57.75" x14ac:dyDescent="0.25">
      <c r="A221" s="126" t="s">
        <v>255</v>
      </c>
      <c r="B221" s="124"/>
      <c r="C221" s="124"/>
      <c r="D221" s="124"/>
      <c r="E221" s="124"/>
      <c r="F221" s="124"/>
      <c r="G221" s="127" t="s">
        <v>251</v>
      </c>
      <c r="H221" s="127"/>
      <c r="I221" s="127" t="s">
        <v>252</v>
      </c>
      <c r="J221" s="2"/>
      <c r="K221" s="127"/>
    </row>
  </sheetData>
  <mergeCells count="20">
    <mergeCell ref="A11:J11"/>
    <mergeCell ref="A15:J15"/>
    <mergeCell ref="A68:J68"/>
    <mergeCell ref="A115:J115"/>
    <mergeCell ref="A166:J166"/>
    <mergeCell ref="A1:J1"/>
    <mergeCell ref="A4:A5"/>
    <mergeCell ref="B4:B5"/>
    <mergeCell ref="C4:F4"/>
    <mergeCell ref="G4:G5"/>
    <mergeCell ref="H4:H5"/>
    <mergeCell ref="J4:J5"/>
    <mergeCell ref="I4:I5"/>
    <mergeCell ref="G216:H216"/>
    <mergeCell ref="G215:H215"/>
    <mergeCell ref="G214:I214"/>
    <mergeCell ref="A219:J219"/>
    <mergeCell ref="A220:J220"/>
    <mergeCell ref="A215:E217"/>
    <mergeCell ref="G217:H217"/>
  </mergeCells>
  <pageMargins left="0.31496062992125984" right="0.31496062992125984" top="0.35433070866141736" bottom="0.35433070866141736"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7"/>
  <sheetViews>
    <sheetView zoomScale="90" zoomScaleNormal="90" workbookViewId="0">
      <pane ySplit="2" topLeftCell="A3" activePane="bottomLeft" state="frozen"/>
      <selection pane="bottomLeft" activeCell="F70" sqref="F70:G70"/>
    </sheetView>
  </sheetViews>
  <sheetFormatPr defaultRowHeight="15" x14ac:dyDescent="0.25"/>
  <cols>
    <col min="8" max="8" width="12.140625" customWidth="1"/>
    <col min="9" max="10" width="11.140625" customWidth="1"/>
    <col min="11" max="11" width="9.140625" customWidth="1"/>
    <col min="12" max="12" width="13.140625" customWidth="1"/>
    <col min="13" max="13" width="9.140625" customWidth="1"/>
    <col min="14" max="14" width="9.42578125" customWidth="1"/>
    <col min="15" max="15" width="16.140625" customWidth="1"/>
    <col min="16" max="16" width="12.5703125" customWidth="1"/>
    <col min="17" max="17" width="13.28515625" customWidth="1"/>
    <col min="18" max="19" width="9.140625" customWidth="1"/>
    <col min="20" max="20" width="16" customWidth="1"/>
    <col min="21" max="21" width="13.28515625" customWidth="1"/>
    <col min="22" max="22" width="13.5703125" customWidth="1"/>
    <col min="23" max="24" width="9.140625" customWidth="1"/>
    <col min="25" max="25" width="13.5703125" customWidth="1"/>
    <col min="26" max="30" width="9.140625" customWidth="1"/>
    <col min="31" max="31" width="11.7109375" customWidth="1"/>
    <col min="32" max="32" width="14.28515625" customWidth="1"/>
    <col min="33" max="33" width="12.42578125" customWidth="1"/>
    <col min="34" max="34" width="12" customWidth="1"/>
    <col min="35" max="35" width="13" customWidth="1"/>
    <col min="36" max="36" width="12.140625" customWidth="1"/>
    <col min="37" max="37" width="10.85546875" customWidth="1"/>
    <col min="38" max="40" width="9.140625" customWidth="1"/>
    <col min="41" max="41" width="10.85546875" customWidth="1"/>
    <col min="42" max="42" width="9.140625" customWidth="1"/>
    <col min="43" max="43" width="10.5703125" customWidth="1"/>
    <col min="44" max="44" width="13.5703125" bestFit="1" customWidth="1"/>
    <col min="45" max="46" width="9.140625" customWidth="1"/>
    <col min="47" max="47" width="11.140625" customWidth="1"/>
    <col min="48" max="66" width="9.140625" customWidth="1"/>
    <col min="67" max="67" width="7.85546875" customWidth="1"/>
    <col min="68" max="68" width="19.7109375" customWidth="1"/>
    <col min="69" max="69" width="9.140625" customWidth="1"/>
  </cols>
  <sheetData>
    <row r="1" spans="1:69" ht="15.75" customHeight="1" thickBot="1" x14ac:dyDescent="0.3">
      <c r="A1" s="281" t="s">
        <v>65</v>
      </c>
      <c r="B1" s="283" t="s">
        <v>112</v>
      </c>
      <c r="C1" s="283" t="s">
        <v>113</v>
      </c>
      <c r="D1" s="283" t="s">
        <v>114</v>
      </c>
      <c r="E1" s="285" t="s">
        <v>115</v>
      </c>
      <c r="F1" s="278" t="s">
        <v>116</v>
      </c>
      <c r="G1" s="279"/>
      <c r="H1" s="279"/>
      <c r="I1" s="279"/>
      <c r="J1" s="279"/>
      <c r="K1" s="279"/>
      <c r="L1" s="279"/>
      <c r="M1" s="279"/>
      <c r="N1" s="279"/>
      <c r="O1" s="279"/>
      <c r="P1" s="279"/>
      <c r="Q1" s="279"/>
      <c r="R1" s="279"/>
      <c r="S1" s="280"/>
      <c r="T1" s="292" t="s">
        <v>117</v>
      </c>
      <c r="U1" s="293"/>
      <c r="V1" s="293"/>
      <c r="W1" s="293"/>
      <c r="X1" s="293"/>
      <c r="Y1" s="294"/>
      <c r="Z1" s="295" t="s">
        <v>118</v>
      </c>
      <c r="AA1" s="296"/>
      <c r="AB1" s="296"/>
      <c r="AC1" s="296"/>
      <c r="AD1" s="297"/>
      <c r="AE1" s="298" t="s">
        <v>119</v>
      </c>
      <c r="AF1" s="299"/>
      <c r="AG1" s="299"/>
      <c r="AH1" s="299"/>
      <c r="AI1" s="299"/>
      <c r="AJ1" s="299"/>
      <c r="AK1" s="299"/>
      <c r="AL1" s="299"/>
      <c r="AM1" s="299"/>
      <c r="AN1" s="299"/>
      <c r="AO1" s="299"/>
      <c r="AP1" s="299"/>
      <c r="AQ1" s="299"/>
      <c r="AR1" s="299"/>
      <c r="AS1" s="300"/>
      <c r="AT1" s="301" t="s">
        <v>248</v>
      </c>
      <c r="AU1" s="302"/>
      <c r="AV1" s="302"/>
      <c r="AW1" s="303"/>
      <c r="AX1" s="287" t="s">
        <v>249</v>
      </c>
      <c r="AY1" s="288"/>
      <c r="AZ1" s="288"/>
      <c r="BA1" s="288"/>
      <c r="BB1" s="288"/>
      <c r="BC1" s="288"/>
      <c r="BD1" s="288"/>
      <c r="BE1" s="288"/>
      <c r="BF1" s="288"/>
      <c r="BG1" s="288"/>
      <c r="BH1" s="288"/>
      <c r="BI1" s="289" t="s">
        <v>250</v>
      </c>
      <c r="BJ1" s="290"/>
      <c r="BK1" s="290"/>
      <c r="BL1" s="290"/>
      <c r="BM1" s="290"/>
      <c r="BN1" s="290"/>
      <c r="BO1" s="290"/>
      <c r="BP1" s="291"/>
    </row>
    <row r="2" spans="1:69" ht="166.5" customHeight="1" thickBot="1" x14ac:dyDescent="0.3">
      <c r="A2" s="282"/>
      <c r="B2" s="284"/>
      <c r="C2" s="284"/>
      <c r="D2" s="284"/>
      <c r="E2" s="286"/>
      <c r="F2" s="115" t="s">
        <v>120</v>
      </c>
      <c r="G2" s="115" t="s">
        <v>121</v>
      </c>
      <c r="H2" s="115" t="s">
        <v>122</v>
      </c>
      <c r="I2" s="115" t="s">
        <v>123</v>
      </c>
      <c r="J2" s="115" t="s">
        <v>124</v>
      </c>
      <c r="K2" s="115" t="s">
        <v>18</v>
      </c>
      <c r="L2" s="116" t="s">
        <v>125</v>
      </c>
      <c r="M2" s="115" t="s">
        <v>126</v>
      </c>
      <c r="N2" s="115" t="s">
        <v>127</v>
      </c>
      <c r="O2" s="115" t="s">
        <v>128</v>
      </c>
      <c r="P2" s="115" t="s">
        <v>129</v>
      </c>
      <c r="Q2" s="115" t="s">
        <v>130</v>
      </c>
      <c r="R2" s="115" t="s">
        <v>131</v>
      </c>
      <c r="S2" s="115" t="s">
        <v>132</v>
      </c>
      <c r="T2" s="116" t="s">
        <v>133</v>
      </c>
      <c r="U2" s="116" t="s">
        <v>134</v>
      </c>
      <c r="V2" s="116" t="s">
        <v>135</v>
      </c>
      <c r="W2" s="116" t="s">
        <v>136</v>
      </c>
      <c r="X2" s="116" t="s">
        <v>137</v>
      </c>
      <c r="Y2" s="116" t="s">
        <v>138</v>
      </c>
      <c r="Z2" s="115" t="s">
        <v>139</v>
      </c>
      <c r="AA2" s="115" t="s">
        <v>140</v>
      </c>
      <c r="AB2" s="115" t="s">
        <v>141</v>
      </c>
      <c r="AC2" s="115" t="s">
        <v>142</v>
      </c>
      <c r="AD2" s="115" t="s">
        <v>143</v>
      </c>
      <c r="AE2" s="115" t="s">
        <v>144</v>
      </c>
      <c r="AF2" s="115" t="s">
        <v>145</v>
      </c>
      <c r="AG2" s="115" t="s">
        <v>146</v>
      </c>
      <c r="AH2" s="115" t="s">
        <v>147</v>
      </c>
      <c r="AI2" s="115" t="s">
        <v>148</v>
      </c>
      <c r="AJ2" s="115" t="s">
        <v>149</v>
      </c>
      <c r="AK2" s="115" t="s">
        <v>150</v>
      </c>
      <c r="AL2" s="115" t="s">
        <v>151</v>
      </c>
      <c r="AM2" s="115" t="s">
        <v>152</v>
      </c>
      <c r="AN2" s="115" t="s">
        <v>153</v>
      </c>
      <c r="AO2" s="115" t="s">
        <v>309</v>
      </c>
      <c r="AP2" s="115" t="s">
        <v>310</v>
      </c>
      <c r="AQ2" s="115" t="s">
        <v>154</v>
      </c>
      <c r="AR2" s="115" t="s">
        <v>155</v>
      </c>
      <c r="AS2" s="117" t="s">
        <v>156</v>
      </c>
      <c r="AT2" s="117" t="s">
        <v>157</v>
      </c>
      <c r="AU2" s="118" t="s">
        <v>158</v>
      </c>
      <c r="AV2" s="115" t="s">
        <v>159</v>
      </c>
      <c r="AW2" s="115" t="s">
        <v>160</v>
      </c>
      <c r="AX2" s="115" t="s">
        <v>161</v>
      </c>
      <c r="AY2" s="115" t="s">
        <v>162</v>
      </c>
      <c r="AZ2" s="115" t="s">
        <v>163</v>
      </c>
      <c r="BA2" s="115" t="s">
        <v>19</v>
      </c>
      <c r="BB2" s="115" t="s">
        <v>164</v>
      </c>
      <c r="BC2" s="115" t="s">
        <v>165</v>
      </c>
      <c r="BD2" s="115" t="s">
        <v>166</v>
      </c>
      <c r="BE2" s="115" t="s">
        <v>167</v>
      </c>
      <c r="BF2" s="115" t="s">
        <v>168</v>
      </c>
      <c r="BG2" s="115" t="s">
        <v>169</v>
      </c>
      <c r="BH2" s="115" t="s">
        <v>170</v>
      </c>
      <c r="BI2" s="115" t="s">
        <v>171</v>
      </c>
      <c r="BJ2" s="115" t="s">
        <v>172</v>
      </c>
      <c r="BK2" s="115" t="s">
        <v>173</v>
      </c>
      <c r="BL2" s="115" t="s">
        <v>174</v>
      </c>
      <c r="BM2" s="115" t="s">
        <v>175</v>
      </c>
      <c r="BN2" s="115" t="s">
        <v>176</v>
      </c>
      <c r="BO2" s="115" t="s">
        <v>177</v>
      </c>
      <c r="BP2" s="115" t="s">
        <v>178</v>
      </c>
    </row>
    <row r="3" spans="1:69" x14ac:dyDescent="0.25">
      <c r="A3" s="119" t="s">
        <v>179</v>
      </c>
      <c r="B3" s="119" t="s">
        <v>179</v>
      </c>
      <c r="C3" s="119" t="s">
        <v>179</v>
      </c>
      <c r="D3" s="119" t="s">
        <v>179</v>
      </c>
      <c r="E3" s="136" t="s">
        <v>179</v>
      </c>
      <c r="F3" s="137" t="s">
        <v>180</v>
      </c>
      <c r="G3" s="120" t="s">
        <v>181</v>
      </c>
      <c r="H3" s="120" t="s">
        <v>182</v>
      </c>
      <c r="I3" s="120" t="s">
        <v>183</v>
      </c>
      <c r="J3" s="120" t="s">
        <v>184</v>
      </c>
      <c r="K3" s="120" t="s">
        <v>185</v>
      </c>
      <c r="L3" s="120" t="s">
        <v>186</v>
      </c>
      <c r="M3" s="120" t="s">
        <v>187</v>
      </c>
      <c r="N3" s="120" t="s">
        <v>188</v>
      </c>
      <c r="O3" s="120" t="s">
        <v>189</v>
      </c>
      <c r="P3" s="120" t="s">
        <v>190</v>
      </c>
      <c r="Q3" s="120" t="s">
        <v>191</v>
      </c>
      <c r="R3" s="120" t="s">
        <v>192</v>
      </c>
      <c r="S3" s="120" t="s">
        <v>193</v>
      </c>
      <c r="T3" s="120" t="s">
        <v>194</v>
      </c>
      <c r="U3" s="120" t="s">
        <v>195</v>
      </c>
      <c r="V3" s="120" t="s">
        <v>196</v>
      </c>
      <c r="W3" s="120" t="s">
        <v>197</v>
      </c>
      <c r="X3" s="120" t="s">
        <v>198</v>
      </c>
      <c r="Y3" s="120" t="s">
        <v>199</v>
      </c>
      <c r="Z3" s="120" t="s">
        <v>200</v>
      </c>
      <c r="AA3" s="120" t="s">
        <v>201</v>
      </c>
      <c r="AB3" s="120" t="s">
        <v>202</v>
      </c>
      <c r="AC3" s="120" t="s">
        <v>203</v>
      </c>
      <c r="AD3" s="120" t="s">
        <v>204</v>
      </c>
      <c r="AE3" s="120" t="s">
        <v>205</v>
      </c>
      <c r="AF3" s="120" t="s">
        <v>206</v>
      </c>
      <c r="AG3" s="120" t="s">
        <v>207</v>
      </c>
      <c r="AH3" s="120" t="s">
        <v>208</v>
      </c>
      <c r="AI3" s="120" t="s">
        <v>209</v>
      </c>
      <c r="AJ3" s="120" t="s">
        <v>210</v>
      </c>
      <c r="AK3" s="120" t="s">
        <v>211</v>
      </c>
      <c r="AL3" s="120" t="s">
        <v>212</v>
      </c>
      <c r="AM3" s="120" t="s">
        <v>213</v>
      </c>
      <c r="AN3" s="120" t="s">
        <v>214</v>
      </c>
      <c r="AO3" s="120" t="s">
        <v>215</v>
      </c>
      <c r="AP3" s="120" t="s">
        <v>216</v>
      </c>
      <c r="AQ3" s="120" t="s">
        <v>217</v>
      </c>
      <c r="AR3" s="120" t="s">
        <v>218</v>
      </c>
      <c r="AS3" s="120" t="s">
        <v>307</v>
      </c>
      <c r="AT3" s="121" t="s">
        <v>219</v>
      </c>
      <c r="AU3" s="122" t="s">
        <v>220</v>
      </c>
      <c r="AV3" s="120" t="s">
        <v>221</v>
      </c>
      <c r="AW3" s="120" t="s">
        <v>222</v>
      </c>
      <c r="AX3" s="120" t="s">
        <v>223</v>
      </c>
      <c r="AY3" s="120" t="s">
        <v>224</v>
      </c>
      <c r="AZ3" s="120" t="s">
        <v>225</v>
      </c>
      <c r="BA3" s="120" t="s">
        <v>226</v>
      </c>
      <c r="BB3" s="120" t="s">
        <v>227</v>
      </c>
      <c r="BC3" s="120" t="s">
        <v>228</v>
      </c>
      <c r="BD3" s="120" t="s">
        <v>229</v>
      </c>
      <c r="BE3" s="120" t="s">
        <v>230</v>
      </c>
      <c r="BF3" s="120" t="s">
        <v>231</v>
      </c>
      <c r="BG3" s="120" t="s">
        <v>232</v>
      </c>
      <c r="BH3" s="120" t="s">
        <v>233</v>
      </c>
      <c r="BI3" s="120" t="s">
        <v>234</v>
      </c>
      <c r="BJ3" s="120" t="s">
        <v>235</v>
      </c>
      <c r="BK3" s="120" t="s">
        <v>236</v>
      </c>
      <c r="BL3" s="120" t="s">
        <v>237</v>
      </c>
      <c r="BM3" s="120" t="s">
        <v>238</v>
      </c>
      <c r="BN3" s="120" t="s">
        <v>239</v>
      </c>
      <c r="BO3" s="120" t="s">
        <v>240</v>
      </c>
      <c r="BP3" s="120" t="s">
        <v>241</v>
      </c>
    </row>
    <row r="4" spans="1:69" s="135" customFormat="1" ht="22.5" x14ac:dyDescent="0.2">
      <c r="A4" s="133">
        <v>1</v>
      </c>
      <c r="B4" s="221">
        <v>9228516</v>
      </c>
      <c r="C4" s="133" t="s">
        <v>256</v>
      </c>
      <c r="D4" s="162">
        <v>205</v>
      </c>
      <c r="E4" s="222">
        <v>1</v>
      </c>
      <c r="F4" s="223" t="s">
        <v>109</v>
      </c>
      <c r="G4" s="133" t="s">
        <v>242</v>
      </c>
      <c r="H4" s="224" t="s">
        <v>258</v>
      </c>
      <c r="I4" s="225">
        <v>39339</v>
      </c>
      <c r="J4" s="225">
        <v>41165</v>
      </c>
      <c r="K4" s="224">
        <v>980</v>
      </c>
      <c r="L4" s="226">
        <v>200000</v>
      </c>
      <c r="M4" s="227">
        <v>0.24</v>
      </c>
      <c r="N4" s="224">
        <v>0</v>
      </c>
      <c r="O4" s="224" t="s">
        <v>243</v>
      </c>
      <c r="P4" s="224" t="s">
        <v>110</v>
      </c>
      <c r="Q4" s="224" t="s">
        <v>244</v>
      </c>
      <c r="R4" s="224" t="s">
        <v>245</v>
      </c>
      <c r="S4" s="224" t="s">
        <v>26</v>
      </c>
      <c r="T4" s="128">
        <v>184216.99</v>
      </c>
      <c r="U4" s="128">
        <v>184216.99</v>
      </c>
      <c r="V4" s="128">
        <v>0</v>
      </c>
      <c r="W4" s="128">
        <v>0</v>
      </c>
      <c r="X4" s="128">
        <v>0</v>
      </c>
      <c r="Y4" s="128">
        <v>184216.99</v>
      </c>
      <c r="Z4" s="120" t="s">
        <v>295</v>
      </c>
      <c r="AA4" s="120" t="s">
        <v>295</v>
      </c>
      <c r="AB4" s="120" t="s">
        <v>295</v>
      </c>
      <c r="AC4" s="120" t="s">
        <v>295</v>
      </c>
      <c r="AD4" s="120" t="s">
        <v>25</v>
      </c>
      <c r="AE4" s="128">
        <v>2404.69</v>
      </c>
      <c r="AF4" s="128">
        <v>438.73</v>
      </c>
      <c r="AG4" s="128">
        <v>0</v>
      </c>
      <c r="AH4" s="128">
        <v>0</v>
      </c>
      <c r="AI4" s="128">
        <v>0</v>
      </c>
      <c r="AJ4" s="128">
        <v>0</v>
      </c>
      <c r="AK4" s="128">
        <v>0</v>
      </c>
      <c r="AL4" s="128">
        <v>0</v>
      </c>
      <c r="AM4" s="128">
        <v>0</v>
      </c>
      <c r="AN4" s="128">
        <v>0</v>
      </c>
      <c r="AO4" s="128">
        <v>0</v>
      </c>
      <c r="AP4" s="128">
        <v>0</v>
      </c>
      <c r="AQ4" s="122">
        <v>44153</v>
      </c>
      <c r="AR4" s="128">
        <v>438.73</v>
      </c>
      <c r="AS4" s="155">
        <f>4965+92</f>
        <v>5057</v>
      </c>
      <c r="AT4" s="121">
        <v>4</v>
      </c>
      <c r="AU4" s="122">
        <v>42259</v>
      </c>
      <c r="AV4" s="120" t="s">
        <v>245</v>
      </c>
      <c r="AW4" s="120" t="s">
        <v>245</v>
      </c>
      <c r="AX4" s="120" t="s">
        <v>26</v>
      </c>
      <c r="AY4" s="120"/>
      <c r="AZ4" s="120" t="s">
        <v>296</v>
      </c>
      <c r="BA4" s="120" t="s">
        <v>297</v>
      </c>
      <c r="BB4" s="120"/>
      <c r="BC4" s="120"/>
      <c r="BD4" s="120"/>
      <c r="BE4" s="120"/>
      <c r="BF4" s="122"/>
      <c r="BG4" s="120" t="s">
        <v>25</v>
      </c>
      <c r="BH4" s="120" t="s">
        <v>26</v>
      </c>
      <c r="BI4" s="120" t="s">
        <v>245</v>
      </c>
      <c r="BJ4" s="120" t="s">
        <v>26</v>
      </c>
      <c r="BK4" s="120" t="s">
        <v>26</v>
      </c>
      <c r="BL4" s="120" t="s">
        <v>26</v>
      </c>
      <c r="BM4" s="120" t="s">
        <v>25</v>
      </c>
      <c r="BN4" s="120" t="s">
        <v>26</v>
      </c>
      <c r="BO4" s="120" t="s">
        <v>26</v>
      </c>
      <c r="BP4" s="120" t="s">
        <v>302</v>
      </c>
      <c r="BQ4" s="228"/>
    </row>
    <row r="5" spans="1:69" s="135" customFormat="1" ht="22.5" x14ac:dyDescent="0.2">
      <c r="A5" s="133">
        <v>2</v>
      </c>
      <c r="B5" s="221">
        <v>9228533</v>
      </c>
      <c r="C5" s="133" t="s">
        <v>256</v>
      </c>
      <c r="D5" s="162">
        <v>205</v>
      </c>
      <c r="E5" s="222">
        <v>1</v>
      </c>
      <c r="F5" s="223" t="s">
        <v>109</v>
      </c>
      <c r="G5" s="133" t="s">
        <v>242</v>
      </c>
      <c r="H5" s="224" t="s">
        <v>259</v>
      </c>
      <c r="I5" s="225">
        <v>39489</v>
      </c>
      <c r="J5" s="225">
        <v>40584</v>
      </c>
      <c r="K5" s="224">
        <v>980</v>
      </c>
      <c r="L5" s="226">
        <v>57500</v>
      </c>
      <c r="M5" s="227"/>
      <c r="N5" s="224">
        <v>0</v>
      </c>
      <c r="O5" s="224" t="s">
        <v>243</v>
      </c>
      <c r="P5" s="224" t="s">
        <v>110</v>
      </c>
      <c r="Q5" s="224" t="s">
        <v>260</v>
      </c>
      <c r="R5" s="224" t="s">
        <v>245</v>
      </c>
      <c r="S5" s="224" t="s">
        <v>26</v>
      </c>
      <c r="T5" s="128">
        <v>43933.94</v>
      </c>
      <c r="U5" s="128">
        <v>43933.94</v>
      </c>
      <c r="V5" s="128">
        <v>0</v>
      </c>
      <c r="W5" s="128">
        <v>0</v>
      </c>
      <c r="X5" s="128">
        <v>0</v>
      </c>
      <c r="Y5" s="128">
        <v>43933.94</v>
      </c>
      <c r="Z5" s="120" t="s">
        <v>26</v>
      </c>
      <c r="AA5" s="120" t="s">
        <v>26</v>
      </c>
      <c r="AB5" s="120" t="s">
        <v>245</v>
      </c>
      <c r="AC5" s="120" t="s">
        <v>245</v>
      </c>
      <c r="AD5" s="120" t="s">
        <v>245</v>
      </c>
      <c r="AE5" s="128">
        <v>0</v>
      </c>
      <c r="AF5" s="128">
        <v>0</v>
      </c>
      <c r="AG5" s="128">
        <v>0</v>
      </c>
      <c r="AH5" s="128">
        <v>0</v>
      </c>
      <c r="AI5" s="128">
        <v>0</v>
      </c>
      <c r="AJ5" s="128">
        <v>0</v>
      </c>
      <c r="AK5" s="128">
        <v>0</v>
      </c>
      <c r="AL5" s="128">
        <v>0</v>
      </c>
      <c r="AM5" s="128">
        <v>0</v>
      </c>
      <c r="AN5" s="128">
        <v>0</v>
      </c>
      <c r="AO5" s="128">
        <v>0</v>
      </c>
      <c r="AP5" s="128">
        <v>0</v>
      </c>
      <c r="AQ5" s="122">
        <v>42760</v>
      </c>
      <c r="AR5" s="128">
        <v>453.16</v>
      </c>
      <c r="AS5" s="155">
        <f>5490+92</f>
        <v>5582</v>
      </c>
      <c r="AT5" s="121">
        <v>4</v>
      </c>
      <c r="AU5" s="122">
        <v>41679</v>
      </c>
      <c r="AV5" s="120" t="s">
        <v>245</v>
      </c>
      <c r="AW5" s="120" t="s">
        <v>245</v>
      </c>
      <c r="AX5" s="120" t="s">
        <v>26</v>
      </c>
      <c r="AY5" s="120"/>
      <c r="AZ5" s="120" t="s">
        <v>296</v>
      </c>
      <c r="BA5" s="120" t="s">
        <v>297</v>
      </c>
      <c r="BB5" s="120"/>
      <c r="BC5" s="120"/>
      <c r="BD5" s="120"/>
      <c r="BE5" s="120"/>
      <c r="BF5" s="122"/>
      <c r="BG5" s="120" t="s">
        <v>25</v>
      </c>
      <c r="BH5" s="120" t="s">
        <v>26</v>
      </c>
      <c r="BI5" s="120" t="s">
        <v>245</v>
      </c>
      <c r="BJ5" s="120" t="s">
        <v>26</v>
      </c>
      <c r="BK5" s="120" t="s">
        <v>26</v>
      </c>
      <c r="BL5" s="120" t="s">
        <v>26</v>
      </c>
      <c r="BM5" s="120" t="s">
        <v>25</v>
      </c>
      <c r="BN5" s="120" t="s">
        <v>26</v>
      </c>
      <c r="BO5" s="120" t="s">
        <v>26</v>
      </c>
      <c r="BP5" s="120" t="s">
        <v>302</v>
      </c>
    </row>
    <row r="6" spans="1:69" s="135" customFormat="1" ht="22.5" x14ac:dyDescent="0.2">
      <c r="A6" s="133">
        <v>3</v>
      </c>
      <c r="B6" s="221">
        <v>9228463</v>
      </c>
      <c r="C6" s="133" t="s">
        <v>256</v>
      </c>
      <c r="D6" s="162">
        <v>205</v>
      </c>
      <c r="E6" s="222">
        <v>1</v>
      </c>
      <c r="F6" s="223" t="s">
        <v>109</v>
      </c>
      <c r="G6" s="133" t="s">
        <v>242</v>
      </c>
      <c r="H6" s="224" t="s">
        <v>261</v>
      </c>
      <c r="I6" s="225">
        <v>39391</v>
      </c>
      <c r="J6" s="225">
        <v>41217</v>
      </c>
      <c r="K6" s="224">
        <v>840</v>
      </c>
      <c r="L6" s="226">
        <v>13069</v>
      </c>
      <c r="M6" s="227">
        <v>0.1</v>
      </c>
      <c r="N6" s="224" t="s">
        <v>262</v>
      </c>
      <c r="O6" s="224" t="s">
        <v>243</v>
      </c>
      <c r="P6" s="224" t="s">
        <v>110</v>
      </c>
      <c r="Q6" s="224" t="s">
        <v>263</v>
      </c>
      <c r="R6" s="224" t="s">
        <v>245</v>
      </c>
      <c r="S6" s="224" t="s">
        <v>26</v>
      </c>
      <c r="T6" s="128">
        <v>469622.37</v>
      </c>
      <c r="U6" s="128">
        <v>357101.52</v>
      </c>
      <c r="V6" s="128">
        <v>112520.85</v>
      </c>
      <c r="W6" s="128">
        <v>0</v>
      </c>
      <c r="X6" s="128">
        <v>0</v>
      </c>
      <c r="Y6" s="128">
        <v>12842.23</v>
      </c>
      <c r="Z6" s="120" t="s">
        <v>295</v>
      </c>
      <c r="AA6" s="120" t="s">
        <v>295</v>
      </c>
      <c r="AB6" s="120" t="s">
        <v>26</v>
      </c>
      <c r="AC6" s="120" t="s">
        <v>26</v>
      </c>
      <c r="AD6" s="120" t="s">
        <v>25</v>
      </c>
      <c r="AE6" s="128">
        <v>3062.74</v>
      </c>
      <c r="AF6" s="128">
        <v>4917.3999999999996</v>
      </c>
      <c r="AG6" s="128">
        <v>1596.55</v>
      </c>
      <c r="AH6" s="128">
        <v>5344.69</v>
      </c>
      <c r="AI6" s="128">
        <v>5028.83</v>
      </c>
      <c r="AJ6" s="128">
        <v>5661.82</v>
      </c>
      <c r="AK6" s="128">
        <v>1690.33</v>
      </c>
      <c r="AL6" s="128">
        <v>1361.89</v>
      </c>
      <c r="AM6" s="128">
        <v>0</v>
      </c>
      <c r="AN6" s="128">
        <v>0</v>
      </c>
      <c r="AO6" s="128">
        <v>0</v>
      </c>
      <c r="AP6" s="128">
        <v>0</v>
      </c>
      <c r="AQ6" s="122">
        <v>44714</v>
      </c>
      <c r="AR6" s="128">
        <v>1361.89</v>
      </c>
      <c r="AS6" s="155">
        <f>3769+92</f>
        <v>3861</v>
      </c>
      <c r="AT6" s="121">
        <v>4</v>
      </c>
      <c r="AU6" s="122">
        <v>42311</v>
      </c>
      <c r="AV6" s="120" t="s">
        <v>245</v>
      </c>
      <c r="AW6" s="120" t="s">
        <v>245</v>
      </c>
      <c r="AX6" s="120" t="s">
        <v>26</v>
      </c>
      <c r="AY6" s="120"/>
      <c r="AZ6" s="120" t="s">
        <v>296</v>
      </c>
      <c r="BA6" s="120"/>
      <c r="BB6" s="120"/>
      <c r="BC6" s="120"/>
      <c r="BD6" s="120"/>
      <c r="BE6" s="120"/>
      <c r="BF6" s="122">
        <v>40382</v>
      </c>
      <c r="BG6" s="120" t="s">
        <v>25</v>
      </c>
      <c r="BH6" s="120" t="s">
        <v>26</v>
      </c>
      <c r="BI6" s="120" t="s">
        <v>245</v>
      </c>
      <c r="BJ6" s="120" t="s">
        <v>26</v>
      </c>
      <c r="BK6" s="120" t="s">
        <v>26</v>
      </c>
      <c r="BL6" s="120" t="s">
        <v>26</v>
      </c>
      <c r="BM6" s="120" t="s">
        <v>26</v>
      </c>
      <c r="BN6" s="120" t="s">
        <v>26</v>
      </c>
      <c r="BO6" s="120" t="s">
        <v>26</v>
      </c>
      <c r="BP6" s="120" t="s">
        <v>302</v>
      </c>
    </row>
    <row r="7" spans="1:69" s="135" customFormat="1" ht="33.75" x14ac:dyDescent="0.2">
      <c r="A7" s="133">
        <v>4</v>
      </c>
      <c r="B7" s="221">
        <v>9228539</v>
      </c>
      <c r="C7" s="133" t="s">
        <v>256</v>
      </c>
      <c r="D7" s="162">
        <v>205</v>
      </c>
      <c r="E7" s="222">
        <v>1</v>
      </c>
      <c r="F7" s="223" t="s">
        <v>109</v>
      </c>
      <c r="G7" s="133" t="s">
        <v>242</v>
      </c>
      <c r="H7" s="224" t="s">
        <v>264</v>
      </c>
      <c r="I7" s="225">
        <v>39080</v>
      </c>
      <c r="J7" s="225">
        <v>39444</v>
      </c>
      <c r="K7" s="224">
        <v>980</v>
      </c>
      <c r="L7" s="226">
        <v>17000</v>
      </c>
      <c r="M7" s="227">
        <v>0.18</v>
      </c>
      <c r="N7" s="224">
        <v>0</v>
      </c>
      <c r="O7" s="224" t="s">
        <v>243</v>
      </c>
      <c r="P7" s="224" t="s">
        <v>110</v>
      </c>
      <c r="Q7" s="224" t="s">
        <v>265</v>
      </c>
      <c r="R7" s="224" t="s">
        <v>245</v>
      </c>
      <c r="S7" s="224" t="s">
        <v>26</v>
      </c>
      <c r="T7" s="128">
        <v>16779.89</v>
      </c>
      <c r="U7" s="128">
        <v>13599</v>
      </c>
      <c r="V7" s="128">
        <v>2347.89</v>
      </c>
      <c r="W7" s="128">
        <v>833</v>
      </c>
      <c r="X7" s="128">
        <v>0</v>
      </c>
      <c r="Y7" s="128">
        <v>16779.89</v>
      </c>
      <c r="Z7" s="120" t="s">
        <v>295</v>
      </c>
      <c r="AA7" s="120" t="s">
        <v>25</v>
      </c>
      <c r="AB7" s="120" t="s">
        <v>26</v>
      </c>
      <c r="AC7" s="120" t="s">
        <v>26</v>
      </c>
      <c r="AD7" s="120" t="s">
        <v>25</v>
      </c>
      <c r="AE7" s="128">
        <v>0</v>
      </c>
      <c r="AF7" s="128">
        <v>0</v>
      </c>
      <c r="AG7" s="128">
        <v>0</v>
      </c>
      <c r="AH7" s="128">
        <v>0</v>
      </c>
      <c r="AI7" s="128">
        <v>0</v>
      </c>
      <c r="AJ7" s="128">
        <v>0</v>
      </c>
      <c r="AK7" s="128">
        <v>0</v>
      </c>
      <c r="AL7" s="128">
        <v>0</v>
      </c>
      <c r="AM7" s="128">
        <v>0</v>
      </c>
      <c r="AN7" s="128">
        <v>0</v>
      </c>
      <c r="AO7" s="128">
        <v>0</v>
      </c>
      <c r="AP7" s="128">
        <v>0</v>
      </c>
      <c r="AQ7" s="122">
        <v>39255</v>
      </c>
      <c r="AR7" s="128">
        <v>995.67</v>
      </c>
      <c r="AS7" s="155">
        <f>5826+92</f>
        <v>5918</v>
      </c>
      <c r="AT7" s="121">
        <v>4</v>
      </c>
      <c r="AU7" s="122">
        <v>40539</v>
      </c>
      <c r="AV7" s="120" t="s">
        <v>245</v>
      </c>
      <c r="AW7" s="120" t="s">
        <v>245</v>
      </c>
      <c r="AX7" s="120" t="s">
        <v>26</v>
      </c>
      <c r="AY7" s="120"/>
      <c r="AZ7" s="120" t="s">
        <v>296</v>
      </c>
      <c r="BA7" s="120"/>
      <c r="BB7" s="120"/>
      <c r="BC7" s="120"/>
      <c r="BD7" s="120"/>
      <c r="BE7" s="120"/>
      <c r="BF7" s="122"/>
      <c r="BG7" s="120" t="s">
        <v>26</v>
      </c>
      <c r="BH7" s="120" t="s">
        <v>26</v>
      </c>
      <c r="BI7" s="120" t="s">
        <v>245</v>
      </c>
      <c r="BJ7" s="120" t="s">
        <v>26</v>
      </c>
      <c r="BK7" s="120" t="s">
        <v>26</v>
      </c>
      <c r="BL7" s="120" t="s">
        <v>26</v>
      </c>
      <c r="BM7" s="120" t="s">
        <v>26</v>
      </c>
      <c r="BN7" s="120" t="s">
        <v>26</v>
      </c>
      <c r="BO7" s="120" t="s">
        <v>26</v>
      </c>
      <c r="BP7" s="120" t="s">
        <v>303</v>
      </c>
    </row>
    <row r="8" spans="1:69" s="135" customFormat="1" ht="22.5" x14ac:dyDescent="0.2">
      <c r="A8" s="133">
        <v>5</v>
      </c>
      <c r="B8" s="221">
        <v>9228481</v>
      </c>
      <c r="C8" s="133" t="s">
        <v>256</v>
      </c>
      <c r="D8" s="162">
        <v>205</v>
      </c>
      <c r="E8" s="222">
        <v>1</v>
      </c>
      <c r="F8" s="223" t="s">
        <v>109</v>
      </c>
      <c r="G8" s="133" t="s">
        <v>242</v>
      </c>
      <c r="H8" s="224" t="s">
        <v>266</v>
      </c>
      <c r="I8" s="225">
        <v>39540</v>
      </c>
      <c r="J8" s="225">
        <v>41365</v>
      </c>
      <c r="K8" s="224">
        <v>840</v>
      </c>
      <c r="L8" s="226">
        <v>9857</v>
      </c>
      <c r="M8" s="227">
        <v>0.1</v>
      </c>
      <c r="N8" s="224">
        <v>0</v>
      </c>
      <c r="O8" s="224" t="s">
        <v>243</v>
      </c>
      <c r="P8" s="224" t="s">
        <v>110</v>
      </c>
      <c r="Q8" s="224" t="s">
        <v>263</v>
      </c>
      <c r="R8" s="224" t="s">
        <v>245</v>
      </c>
      <c r="S8" s="224" t="s">
        <v>26</v>
      </c>
      <c r="T8" s="128">
        <v>265913.33</v>
      </c>
      <c r="U8" s="128">
        <v>265913.33</v>
      </c>
      <c r="V8" s="128">
        <v>0</v>
      </c>
      <c r="W8" s="128">
        <v>0</v>
      </c>
      <c r="X8" s="128">
        <v>0</v>
      </c>
      <c r="Y8" s="128">
        <v>7271.63</v>
      </c>
      <c r="Z8" s="120" t="s">
        <v>295</v>
      </c>
      <c r="AA8" s="120" t="s">
        <v>295</v>
      </c>
      <c r="AB8" s="120" t="s">
        <v>26</v>
      </c>
      <c r="AC8" s="120" t="s">
        <v>295</v>
      </c>
      <c r="AD8" s="120" t="s">
        <v>25</v>
      </c>
      <c r="AE8" s="128">
        <v>0</v>
      </c>
      <c r="AF8" s="128">
        <v>0</v>
      </c>
      <c r="AG8" s="128">
        <v>0</v>
      </c>
      <c r="AH8" s="128">
        <v>0</v>
      </c>
      <c r="AI8" s="128">
        <v>0</v>
      </c>
      <c r="AJ8" s="128">
        <v>0</v>
      </c>
      <c r="AK8" s="128">
        <v>0</v>
      </c>
      <c r="AL8" s="128">
        <v>0</v>
      </c>
      <c r="AM8" s="128">
        <v>0</v>
      </c>
      <c r="AN8" s="128">
        <v>0</v>
      </c>
      <c r="AO8" s="128">
        <v>0</v>
      </c>
      <c r="AP8" s="128">
        <v>0</v>
      </c>
      <c r="AQ8" s="122">
        <v>42919</v>
      </c>
      <c r="AR8" s="128">
        <v>454.37</v>
      </c>
      <c r="AS8" s="155">
        <f>3621+92</f>
        <v>3713</v>
      </c>
      <c r="AT8" s="121">
        <v>4</v>
      </c>
      <c r="AU8" s="122">
        <v>42460</v>
      </c>
      <c r="AV8" s="120" t="s">
        <v>245</v>
      </c>
      <c r="AW8" s="120" t="s">
        <v>245</v>
      </c>
      <c r="AX8" s="120" t="s">
        <v>26</v>
      </c>
      <c r="AY8" s="120"/>
      <c r="AZ8" s="120" t="s">
        <v>296</v>
      </c>
      <c r="BA8" s="120"/>
      <c r="BB8" s="120"/>
      <c r="BC8" s="120"/>
      <c r="BD8" s="120"/>
      <c r="BE8" s="120"/>
      <c r="BF8" s="122"/>
      <c r="BG8" s="120" t="s">
        <v>25</v>
      </c>
      <c r="BH8" s="120" t="s">
        <v>26</v>
      </c>
      <c r="BI8" s="120" t="s">
        <v>245</v>
      </c>
      <c r="BJ8" s="120" t="s">
        <v>26</v>
      </c>
      <c r="BK8" s="120" t="s">
        <v>26</v>
      </c>
      <c r="BL8" s="120" t="s">
        <v>26</v>
      </c>
      <c r="BM8" s="120" t="s">
        <v>26</v>
      </c>
      <c r="BN8" s="120" t="s">
        <v>26</v>
      </c>
      <c r="BO8" s="120" t="s">
        <v>26</v>
      </c>
      <c r="BP8" s="120" t="s">
        <v>302</v>
      </c>
    </row>
    <row r="9" spans="1:69" s="135" customFormat="1" ht="22.5" x14ac:dyDescent="0.2">
      <c r="A9" s="133">
        <v>6</v>
      </c>
      <c r="B9" s="221">
        <v>9228535</v>
      </c>
      <c r="C9" s="133" t="s">
        <v>256</v>
      </c>
      <c r="D9" s="162">
        <v>205</v>
      </c>
      <c r="E9" s="222">
        <v>1</v>
      </c>
      <c r="F9" s="223" t="s">
        <v>109</v>
      </c>
      <c r="G9" s="133" t="s">
        <v>242</v>
      </c>
      <c r="H9" s="224" t="s">
        <v>267</v>
      </c>
      <c r="I9" s="225">
        <v>38905</v>
      </c>
      <c r="J9" s="225">
        <v>40731</v>
      </c>
      <c r="K9" s="224">
        <v>840</v>
      </c>
      <c r="L9" s="226">
        <v>23994</v>
      </c>
      <c r="M9" s="227">
        <v>0.12</v>
      </c>
      <c r="N9" s="224">
        <v>0</v>
      </c>
      <c r="O9" s="224" t="s">
        <v>243</v>
      </c>
      <c r="P9" s="224" t="s">
        <v>110</v>
      </c>
      <c r="Q9" s="224" t="s">
        <v>265</v>
      </c>
      <c r="R9" s="224" t="s">
        <v>245</v>
      </c>
      <c r="S9" s="224" t="s">
        <v>26</v>
      </c>
      <c r="T9" s="128">
        <v>225844.38</v>
      </c>
      <c r="U9" s="128">
        <v>225844.38</v>
      </c>
      <c r="V9" s="128">
        <v>0</v>
      </c>
      <c r="W9" s="128">
        <v>0</v>
      </c>
      <c r="X9" s="128">
        <v>0</v>
      </c>
      <c r="Y9" s="128">
        <v>6175.91</v>
      </c>
      <c r="Z9" s="120" t="s">
        <v>295</v>
      </c>
      <c r="AA9" s="120" t="s">
        <v>25</v>
      </c>
      <c r="AB9" s="120" t="s">
        <v>26</v>
      </c>
      <c r="AC9" s="120" t="s">
        <v>26</v>
      </c>
      <c r="AD9" s="120" t="s">
        <v>26</v>
      </c>
      <c r="AE9" s="128">
        <v>0</v>
      </c>
      <c r="AF9" s="128">
        <v>0</v>
      </c>
      <c r="AG9" s="128">
        <v>0</v>
      </c>
      <c r="AH9" s="128">
        <v>0</v>
      </c>
      <c r="AI9" s="128">
        <v>0</v>
      </c>
      <c r="AJ9" s="128">
        <v>0</v>
      </c>
      <c r="AK9" s="128">
        <v>0</v>
      </c>
      <c r="AL9" s="128">
        <v>0</v>
      </c>
      <c r="AM9" s="128">
        <v>0</v>
      </c>
      <c r="AN9" s="128">
        <v>0</v>
      </c>
      <c r="AO9" s="128">
        <v>0</v>
      </c>
      <c r="AP9" s="128">
        <v>0</v>
      </c>
      <c r="AQ9" s="122">
        <v>43413</v>
      </c>
      <c r="AR9" s="128">
        <v>77211.83</v>
      </c>
      <c r="AS9" s="155">
        <f>5096+92</f>
        <v>5188</v>
      </c>
      <c r="AT9" s="121">
        <v>4</v>
      </c>
      <c r="AU9" s="122">
        <v>41826</v>
      </c>
      <c r="AV9" s="120" t="s">
        <v>245</v>
      </c>
      <c r="AW9" s="120" t="s">
        <v>245</v>
      </c>
      <c r="AX9" s="120" t="s">
        <v>26</v>
      </c>
      <c r="AY9" s="120"/>
      <c r="AZ9" s="120" t="s">
        <v>296</v>
      </c>
      <c r="BA9" s="120"/>
      <c r="BB9" s="120"/>
      <c r="BC9" s="120"/>
      <c r="BD9" s="120"/>
      <c r="BE9" s="120"/>
      <c r="BF9" s="122"/>
      <c r="BG9" s="120" t="s">
        <v>25</v>
      </c>
      <c r="BH9" s="120" t="s">
        <v>26</v>
      </c>
      <c r="BI9" s="120" t="s">
        <v>245</v>
      </c>
      <c r="BJ9" s="120" t="s">
        <v>26</v>
      </c>
      <c r="BK9" s="120" t="s">
        <v>26</v>
      </c>
      <c r="BL9" s="120" t="s">
        <v>26</v>
      </c>
      <c r="BM9" s="120" t="s">
        <v>26</v>
      </c>
      <c r="BN9" s="120" t="s">
        <v>26</v>
      </c>
      <c r="BO9" s="120" t="s">
        <v>26</v>
      </c>
      <c r="BP9" s="120" t="s">
        <v>302</v>
      </c>
    </row>
    <row r="10" spans="1:69" s="135" customFormat="1" ht="22.5" x14ac:dyDescent="0.2">
      <c r="A10" s="133">
        <v>7</v>
      </c>
      <c r="B10" s="221">
        <v>9228477</v>
      </c>
      <c r="C10" s="133" t="s">
        <v>256</v>
      </c>
      <c r="D10" s="162">
        <v>205</v>
      </c>
      <c r="E10" s="222">
        <v>1</v>
      </c>
      <c r="F10" s="223" t="s">
        <v>109</v>
      </c>
      <c r="G10" s="133" t="s">
        <v>242</v>
      </c>
      <c r="H10" s="224" t="s">
        <v>268</v>
      </c>
      <c r="I10" s="225">
        <v>39483</v>
      </c>
      <c r="J10" s="225">
        <v>41309</v>
      </c>
      <c r="K10" s="224">
        <v>840</v>
      </c>
      <c r="L10" s="226">
        <v>14817</v>
      </c>
      <c r="M10" s="227">
        <v>0.11</v>
      </c>
      <c r="N10" s="224" t="s">
        <v>262</v>
      </c>
      <c r="O10" s="224" t="s">
        <v>243</v>
      </c>
      <c r="P10" s="224" t="s">
        <v>110</v>
      </c>
      <c r="Q10" s="224" t="s">
        <v>263</v>
      </c>
      <c r="R10" s="224" t="s">
        <v>245</v>
      </c>
      <c r="S10" s="224" t="s">
        <v>26</v>
      </c>
      <c r="T10" s="128">
        <v>486996.85</v>
      </c>
      <c r="U10" s="128">
        <v>365868.48</v>
      </c>
      <c r="V10" s="128">
        <v>121128.37</v>
      </c>
      <c r="W10" s="128">
        <v>0</v>
      </c>
      <c r="X10" s="128">
        <v>0</v>
      </c>
      <c r="Y10" s="128">
        <v>13317.35</v>
      </c>
      <c r="Z10" s="120" t="s">
        <v>295</v>
      </c>
      <c r="AA10" s="120" t="s">
        <v>295</v>
      </c>
      <c r="AB10" s="120" t="s">
        <v>26</v>
      </c>
      <c r="AC10" s="120" t="s">
        <v>26</v>
      </c>
      <c r="AD10" s="120" t="s">
        <v>25</v>
      </c>
      <c r="AE10" s="128">
        <v>0</v>
      </c>
      <c r="AF10" s="128">
        <v>0</v>
      </c>
      <c r="AG10" s="128">
        <v>0</v>
      </c>
      <c r="AH10" s="128">
        <v>0</v>
      </c>
      <c r="AI10" s="128">
        <v>0</v>
      </c>
      <c r="AJ10" s="128">
        <v>0</v>
      </c>
      <c r="AK10" s="128">
        <v>0</v>
      </c>
      <c r="AL10" s="128">
        <v>0</v>
      </c>
      <c r="AM10" s="128">
        <v>0</v>
      </c>
      <c r="AN10" s="128">
        <v>0</v>
      </c>
      <c r="AO10" s="128">
        <v>0</v>
      </c>
      <c r="AP10" s="128">
        <v>0</v>
      </c>
      <c r="AQ10" s="122">
        <v>41834</v>
      </c>
      <c r="AR10" s="128">
        <v>10943.66</v>
      </c>
      <c r="AS10" s="155">
        <f>3677+92</f>
        <v>3769</v>
      </c>
      <c r="AT10" s="121">
        <v>4</v>
      </c>
      <c r="AU10" s="122">
        <v>42403</v>
      </c>
      <c r="AV10" s="120" t="s">
        <v>245</v>
      </c>
      <c r="AW10" s="120" t="s">
        <v>245</v>
      </c>
      <c r="AX10" s="120" t="s">
        <v>26</v>
      </c>
      <c r="AY10" s="120"/>
      <c r="AZ10" s="120" t="s">
        <v>296</v>
      </c>
      <c r="BA10" s="120"/>
      <c r="BB10" s="120"/>
      <c r="BC10" s="120"/>
      <c r="BD10" s="120"/>
      <c r="BE10" s="120"/>
      <c r="BF10" s="122">
        <v>40709</v>
      </c>
      <c r="BG10" s="120" t="s">
        <v>25</v>
      </c>
      <c r="BH10" s="120" t="s">
        <v>26</v>
      </c>
      <c r="BI10" s="120" t="s">
        <v>245</v>
      </c>
      <c r="BJ10" s="120" t="s">
        <v>26</v>
      </c>
      <c r="BK10" s="120" t="s">
        <v>26</v>
      </c>
      <c r="BL10" s="120" t="s">
        <v>26</v>
      </c>
      <c r="BM10" s="120" t="s">
        <v>26</v>
      </c>
      <c r="BN10" s="120" t="s">
        <v>26</v>
      </c>
      <c r="BO10" s="120" t="s">
        <v>26</v>
      </c>
      <c r="BP10" s="120" t="s">
        <v>302</v>
      </c>
    </row>
    <row r="11" spans="1:69" s="135" customFormat="1" ht="22.5" x14ac:dyDescent="0.2">
      <c r="A11" s="133">
        <v>8</v>
      </c>
      <c r="B11" s="221">
        <v>9228457</v>
      </c>
      <c r="C11" s="133" t="s">
        <v>256</v>
      </c>
      <c r="D11" s="162">
        <v>205</v>
      </c>
      <c r="E11" s="222">
        <v>1</v>
      </c>
      <c r="F11" s="223" t="s">
        <v>109</v>
      </c>
      <c r="G11" s="133" t="s">
        <v>242</v>
      </c>
      <c r="H11" s="224" t="s">
        <v>269</v>
      </c>
      <c r="I11" s="225">
        <v>39350</v>
      </c>
      <c r="J11" s="225">
        <v>41176</v>
      </c>
      <c r="K11" s="224">
        <v>840</v>
      </c>
      <c r="L11" s="226">
        <v>15477</v>
      </c>
      <c r="M11" s="227">
        <v>0.11</v>
      </c>
      <c r="N11" s="224" t="s">
        <v>262</v>
      </c>
      <c r="O11" s="224" t="s">
        <v>243</v>
      </c>
      <c r="P11" s="224" t="s">
        <v>110</v>
      </c>
      <c r="Q11" s="224" t="s">
        <v>263</v>
      </c>
      <c r="R11" s="224" t="s">
        <v>245</v>
      </c>
      <c r="S11" s="224" t="s">
        <v>26</v>
      </c>
      <c r="T11" s="128">
        <v>322865.63</v>
      </c>
      <c r="U11" s="128">
        <v>291060.09000000003</v>
      </c>
      <c r="V11" s="128">
        <v>31805.54</v>
      </c>
      <c r="W11" s="128">
        <v>0</v>
      </c>
      <c r="X11" s="128">
        <v>0</v>
      </c>
      <c r="Y11" s="128">
        <v>8829.0400000000009</v>
      </c>
      <c r="Z11" s="120" t="s">
        <v>295</v>
      </c>
      <c r="AA11" s="120" t="s">
        <v>295</v>
      </c>
      <c r="AB11" s="120" t="s">
        <v>26</v>
      </c>
      <c r="AC11" s="120" t="s">
        <v>26</v>
      </c>
      <c r="AD11" s="120" t="s">
        <v>25</v>
      </c>
      <c r="AE11" s="128">
        <v>0</v>
      </c>
      <c r="AF11" s="128">
        <v>0</v>
      </c>
      <c r="AG11" s="128">
        <v>0</v>
      </c>
      <c r="AH11" s="128">
        <v>0</v>
      </c>
      <c r="AI11" s="128">
        <v>0</v>
      </c>
      <c r="AJ11" s="128">
        <v>0</v>
      </c>
      <c r="AK11" s="128">
        <v>0</v>
      </c>
      <c r="AL11" s="128">
        <v>0</v>
      </c>
      <c r="AM11" s="128">
        <v>0</v>
      </c>
      <c r="AN11" s="128">
        <v>0</v>
      </c>
      <c r="AO11" s="128">
        <v>0</v>
      </c>
      <c r="AP11" s="128">
        <v>0</v>
      </c>
      <c r="AQ11" s="122">
        <v>42660</v>
      </c>
      <c r="AR11" s="128">
        <v>1233.33</v>
      </c>
      <c r="AS11" s="155">
        <f>3810+92</f>
        <v>3902</v>
      </c>
      <c r="AT11" s="121">
        <v>4</v>
      </c>
      <c r="AU11" s="122">
        <v>40444</v>
      </c>
      <c r="AV11" s="120" t="s">
        <v>245</v>
      </c>
      <c r="AW11" s="120" t="s">
        <v>245</v>
      </c>
      <c r="AX11" s="120" t="s">
        <v>26</v>
      </c>
      <c r="AY11" s="120"/>
      <c r="AZ11" s="120" t="s">
        <v>296</v>
      </c>
      <c r="BA11" s="120"/>
      <c r="BB11" s="120"/>
      <c r="BC11" s="120"/>
      <c r="BD11" s="120"/>
      <c r="BE11" s="120"/>
      <c r="BF11" s="122"/>
      <c r="BG11" s="120" t="s">
        <v>25</v>
      </c>
      <c r="BH11" s="120" t="s">
        <v>26</v>
      </c>
      <c r="BI11" s="120" t="s">
        <v>245</v>
      </c>
      <c r="BJ11" s="120" t="s">
        <v>26</v>
      </c>
      <c r="BK11" s="120" t="s">
        <v>26</v>
      </c>
      <c r="BL11" s="120" t="s">
        <v>26</v>
      </c>
      <c r="BM11" s="120" t="s">
        <v>26</v>
      </c>
      <c r="BN11" s="120" t="s">
        <v>26</v>
      </c>
      <c r="BO11" s="120" t="s">
        <v>26</v>
      </c>
      <c r="BP11" s="120" t="s">
        <v>302</v>
      </c>
    </row>
    <row r="12" spans="1:69" s="135" customFormat="1" ht="22.5" x14ac:dyDescent="0.2">
      <c r="A12" s="133">
        <v>9</v>
      </c>
      <c r="B12" s="221">
        <v>9228514</v>
      </c>
      <c r="C12" s="133" t="s">
        <v>256</v>
      </c>
      <c r="D12" s="162">
        <v>205</v>
      </c>
      <c r="E12" s="222">
        <v>1</v>
      </c>
      <c r="F12" s="223" t="s">
        <v>109</v>
      </c>
      <c r="G12" s="133" t="s">
        <v>242</v>
      </c>
      <c r="H12" s="224" t="s">
        <v>270</v>
      </c>
      <c r="I12" s="225">
        <v>39315</v>
      </c>
      <c r="J12" s="225">
        <v>41141</v>
      </c>
      <c r="K12" s="224">
        <v>980</v>
      </c>
      <c r="L12" s="226">
        <v>200000</v>
      </c>
      <c r="M12" s="227">
        <v>0.24</v>
      </c>
      <c r="N12" s="224">
        <v>0</v>
      </c>
      <c r="O12" s="224" t="s">
        <v>243</v>
      </c>
      <c r="P12" s="224" t="s">
        <v>110</v>
      </c>
      <c r="Q12" s="224" t="s">
        <v>244</v>
      </c>
      <c r="R12" s="224" t="s">
        <v>245</v>
      </c>
      <c r="S12" s="224" t="s">
        <v>26</v>
      </c>
      <c r="T12" s="128">
        <v>237518.71</v>
      </c>
      <c r="U12" s="128">
        <v>189553.87</v>
      </c>
      <c r="V12" s="128">
        <v>47964.84</v>
      </c>
      <c r="W12" s="128">
        <v>0</v>
      </c>
      <c r="X12" s="128">
        <v>0</v>
      </c>
      <c r="Y12" s="128">
        <v>237518.71</v>
      </c>
      <c r="Z12" s="120" t="s">
        <v>295</v>
      </c>
      <c r="AA12" s="120" t="s">
        <v>295</v>
      </c>
      <c r="AB12" s="120" t="s">
        <v>295</v>
      </c>
      <c r="AC12" s="120" t="s">
        <v>295</v>
      </c>
      <c r="AD12" s="120" t="s">
        <v>25</v>
      </c>
      <c r="AE12" s="128">
        <v>0</v>
      </c>
      <c r="AF12" s="128">
        <v>0</v>
      </c>
      <c r="AG12" s="128">
        <v>0</v>
      </c>
      <c r="AH12" s="128">
        <v>0</v>
      </c>
      <c r="AI12" s="128">
        <v>0</v>
      </c>
      <c r="AJ12" s="128">
        <v>0</v>
      </c>
      <c r="AK12" s="128">
        <v>0</v>
      </c>
      <c r="AL12" s="128">
        <v>0</v>
      </c>
      <c r="AM12" s="128">
        <v>0</v>
      </c>
      <c r="AN12" s="128">
        <v>0</v>
      </c>
      <c r="AO12" s="128">
        <v>0</v>
      </c>
      <c r="AP12" s="128">
        <v>0</v>
      </c>
      <c r="AQ12" s="122">
        <v>39507</v>
      </c>
      <c r="AR12" s="128">
        <v>500</v>
      </c>
      <c r="AS12" s="155">
        <f>4965+92</f>
        <v>5057</v>
      </c>
      <c r="AT12" s="121">
        <v>4</v>
      </c>
      <c r="AU12" s="122">
        <v>42235</v>
      </c>
      <c r="AV12" s="120" t="s">
        <v>245</v>
      </c>
      <c r="AW12" s="120" t="s">
        <v>245</v>
      </c>
      <c r="AX12" s="120" t="s">
        <v>26</v>
      </c>
      <c r="AY12" s="120"/>
      <c r="AZ12" s="120" t="s">
        <v>296</v>
      </c>
      <c r="BA12" s="120" t="s">
        <v>297</v>
      </c>
      <c r="BB12" s="120"/>
      <c r="BC12" s="120"/>
      <c r="BD12" s="120"/>
      <c r="BE12" s="120"/>
      <c r="BF12" s="122"/>
      <c r="BG12" s="120" t="s">
        <v>25</v>
      </c>
      <c r="BH12" s="120" t="s">
        <v>26</v>
      </c>
      <c r="BI12" s="120" t="s">
        <v>245</v>
      </c>
      <c r="BJ12" s="120" t="s">
        <v>26</v>
      </c>
      <c r="BK12" s="120" t="s">
        <v>26</v>
      </c>
      <c r="BL12" s="120" t="s">
        <v>26</v>
      </c>
      <c r="BM12" s="120" t="s">
        <v>25</v>
      </c>
      <c r="BN12" s="120" t="s">
        <v>26</v>
      </c>
      <c r="BO12" s="120" t="s">
        <v>26</v>
      </c>
      <c r="BP12" s="120" t="s">
        <v>302</v>
      </c>
    </row>
    <row r="13" spans="1:69" s="135" customFormat="1" ht="22.5" x14ac:dyDescent="0.2">
      <c r="A13" s="133">
        <v>10</v>
      </c>
      <c r="B13" s="221">
        <v>9228445</v>
      </c>
      <c r="C13" s="133" t="s">
        <v>256</v>
      </c>
      <c r="D13" s="162">
        <v>205</v>
      </c>
      <c r="E13" s="222">
        <v>1</v>
      </c>
      <c r="F13" s="223" t="s">
        <v>109</v>
      </c>
      <c r="G13" s="133" t="s">
        <v>242</v>
      </c>
      <c r="H13" s="224" t="s">
        <v>271</v>
      </c>
      <c r="I13" s="225">
        <v>39210</v>
      </c>
      <c r="J13" s="225">
        <v>41036</v>
      </c>
      <c r="K13" s="224">
        <v>840</v>
      </c>
      <c r="L13" s="226">
        <v>7630</v>
      </c>
      <c r="M13" s="227">
        <v>0.11</v>
      </c>
      <c r="N13" s="224" t="s">
        <v>262</v>
      </c>
      <c r="O13" s="224" t="s">
        <v>243</v>
      </c>
      <c r="P13" s="224" t="s">
        <v>110</v>
      </c>
      <c r="Q13" s="224" t="s">
        <v>272</v>
      </c>
      <c r="R13" s="224" t="s">
        <v>245</v>
      </c>
      <c r="S13" s="224" t="s">
        <v>26</v>
      </c>
      <c r="T13" s="128">
        <v>319613.22000000003</v>
      </c>
      <c r="U13" s="128">
        <v>196360.95</v>
      </c>
      <c r="V13" s="128">
        <v>123252.27</v>
      </c>
      <c r="W13" s="128">
        <v>0</v>
      </c>
      <c r="X13" s="128">
        <v>0</v>
      </c>
      <c r="Y13" s="128">
        <v>8740.1</v>
      </c>
      <c r="Z13" s="120" t="s">
        <v>295</v>
      </c>
      <c r="AA13" s="120" t="s">
        <v>295</v>
      </c>
      <c r="AB13" s="120" t="s">
        <v>26</v>
      </c>
      <c r="AC13" s="120" t="s">
        <v>26</v>
      </c>
      <c r="AD13" s="120" t="s">
        <v>25</v>
      </c>
      <c r="AE13" s="128">
        <v>0</v>
      </c>
      <c r="AF13" s="128">
        <v>0</v>
      </c>
      <c r="AG13" s="128">
        <v>0</v>
      </c>
      <c r="AH13" s="128">
        <v>0</v>
      </c>
      <c r="AI13" s="128">
        <v>0</v>
      </c>
      <c r="AJ13" s="128">
        <v>0</v>
      </c>
      <c r="AK13" s="128">
        <v>0</v>
      </c>
      <c r="AL13" s="128">
        <v>0</v>
      </c>
      <c r="AM13" s="128">
        <v>0</v>
      </c>
      <c r="AN13" s="128">
        <v>0</v>
      </c>
      <c r="AO13" s="128">
        <v>0</v>
      </c>
      <c r="AP13" s="128">
        <v>0</v>
      </c>
      <c r="AQ13" s="122">
        <v>39783</v>
      </c>
      <c r="AR13" s="128">
        <v>354</v>
      </c>
      <c r="AS13" s="155">
        <f>5356+92</f>
        <v>5448</v>
      </c>
      <c r="AT13" s="121">
        <v>4</v>
      </c>
      <c r="AU13" s="122">
        <v>42130</v>
      </c>
      <c r="AV13" s="120" t="s">
        <v>245</v>
      </c>
      <c r="AW13" s="120" t="s">
        <v>245</v>
      </c>
      <c r="AX13" s="120" t="s">
        <v>26</v>
      </c>
      <c r="AY13" s="120"/>
      <c r="AZ13" s="120" t="s">
        <v>296</v>
      </c>
      <c r="BA13" s="120"/>
      <c r="BB13" s="120"/>
      <c r="BC13" s="120"/>
      <c r="BD13" s="120"/>
      <c r="BE13" s="120"/>
      <c r="BF13" s="122"/>
      <c r="BG13" s="120" t="s">
        <v>25</v>
      </c>
      <c r="BH13" s="120" t="s">
        <v>26</v>
      </c>
      <c r="BI13" s="120" t="s">
        <v>245</v>
      </c>
      <c r="BJ13" s="120" t="s">
        <v>26</v>
      </c>
      <c r="BK13" s="120" t="s">
        <v>26</v>
      </c>
      <c r="BL13" s="120" t="s">
        <v>26</v>
      </c>
      <c r="BM13" s="120" t="s">
        <v>26</v>
      </c>
      <c r="BN13" s="120" t="s">
        <v>26</v>
      </c>
      <c r="BO13" s="120" t="s">
        <v>26</v>
      </c>
      <c r="BP13" s="120" t="s">
        <v>302</v>
      </c>
    </row>
    <row r="14" spans="1:69" s="135" customFormat="1" ht="22.5" x14ac:dyDescent="0.2">
      <c r="A14" s="133">
        <v>11</v>
      </c>
      <c r="B14" s="221">
        <v>9228451</v>
      </c>
      <c r="C14" s="133" t="s">
        <v>256</v>
      </c>
      <c r="D14" s="162">
        <v>205</v>
      </c>
      <c r="E14" s="222">
        <v>1</v>
      </c>
      <c r="F14" s="223" t="s">
        <v>109</v>
      </c>
      <c r="G14" s="133" t="s">
        <v>242</v>
      </c>
      <c r="H14" s="224" t="s">
        <v>273</v>
      </c>
      <c r="I14" s="225">
        <v>39322</v>
      </c>
      <c r="J14" s="225">
        <v>41148</v>
      </c>
      <c r="K14" s="224">
        <v>840</v>
      </c>
      <c r="L14" s="226">
        <v>14233.66</v>
      </c>
      <c r="M14" s="227">
        <v>0.1</v>
      </c>
      <c r="N14" s="224">
        <v>0</v>
      </c>
      <c r="O14" s="224" t="s">
        <v>243</v>
      </c>
      <c r="P14" s="224" t="s">
        <v>110</v>
      </c>
      <c r="Q14" s="224" t="s">
        <v>263</v>
      </c>
      <c r="R14" s="224" t="s">
        <v>245</v>
      </c>
      <c r="S14" s="224" t="s">
        <v>26</v>
      </c>
      <c r="T14" s="128">
        <v>379302.69</v>
      </c>
      <c r="U14" s="128">
        <v>283555.12</v>
      </c>
      <c r="V14" s="128">
        <v>95747.57</v>
      </c>
      <c r="W14" s="128">
        <v>0</v>
      </c>
      <c r="X14" s="128">
        <v>0</v>
      </c>
      <c r="Y14" s="128">
        <v>10372.36</v>
      </c>
      <c r="Z14" s="120" t="s">
        <v>295</v>
      </c>
      <c r="AA14" s="120" t="s">
        <v>295</v>
      </c>
      <c r="AB14" s="120" t="s">
        <v>26</v>
      </c>
      <c r="AC14" s="120" t="s">
        <v>26</v>
      </c>
      <c r="AD14" s="120" t="s">
        <v>25</v>
      </c>
      <c r="AE14" s="128">
        <v>0</v>
      </c>
      <c r="AF14" s="128">
        <v>0</v>
      </c>
      <c r="AG14" s="128">
        <v>0</v>
      </c>
      <c r="AH14" s="128">
        <v>0</v>
      </c>
      <c r="AI14" s="128">
        <v>0</v>
      </c>
      <c r="AJ14" s="128">
        <v>0</v>
      </c>
      <c r="AK14" s="128">
        <v>0</v>
      </c>
      <c r="AL14" s="128">
        <v>0</v>
      </c>
      <c r="AM14" s="128">
        <v>0</v>
      </c>
      <c r="AN14" s="128">
        <v>0</v>
      </c>
      <c r="AO14" s="128">
        <v>0</v>
      </c>
      <c r="AP14" s="128">
        <v>0</v>
      </c>
      <c r="AQ14" s="122">
        <v>43747</v>
      </c>
      <c r="AR14" s="128">
        <v>624.35</v>
      </c>
      <c r="AS14" s="155">
        <f>3838+92</f>
        <v>3930</v>
      </c>
      <c r="AT14" s="121">
        <v>4</v>
      </c>
      <c r="AU14" s="122">
        <v>42242</v>
      </c>
      <c r="AV14" s="120" t="s">
        <v>245</v>
      </c>
      <c r="AW14" s="120" t="s">
        <v>245</v>
      </c>
      <c r="AX14" s="120" t="s">
        <v>26</v>
      </c>
      <c r="AY14" s="120"/>
      <c r="AZ14" s="120" t="s">
        <v>296</v>
      </c>
      <c r="BA14" s="120"/>
      <c r="BB14" s="120"/>
      <c r="BC14" s="120"/>
      <c r="BD14" s="120"/>
      <c r="BE14" s="120"/>
      <c r="BF14" s="122"/>
      <c r="BG14" s="120" t="s">
        <v>25</v>
      </c>
      <c r="BH14" s="120" t="s">
        <v>26</v>
      </c>
      <c r="BI14" s="120" t="s">
        <v>245</v>
      </c>
      <c r="BJ14" s="120" t="s">
        <v>26</v>
      </c>
      <c r="BK14" s="120" t="s">
        <v>26</v>
      </c>
      <c r="BL14" s="120" t="s">
        <v>26</v>
      </c>
      <c r="BM14" s="120" t="s">
        <v>26</v>
      </c>
      <c r="BN14" s="120" t="s">
        <v>26</v>
      </c>
      <c r="BO14" s="120" t="s">
        <v>26</v>
      </c>
      <c r="BP14" s="120" t="s">
        <v>302</v>
      </c>
    </row>
    <row r="15" spans="1:69" s="135" customFormat="1" ht="90" x14ac:dyDescent="0.2">
      <c r="A15" s="133">
        <v>12</v>
      </c>
      <c r="B15" s="221">
        <v>9229146</v>
      </c>
      <c r="C15" s="133" t="s">
        <v>256</v>
      </c>
      <c r="D15" s="162">
        <v>201</v>
      </c>
      <c r="E15" s="222">
        <v>1</v>
      </c>
      <c r="F15" s="223" t="s">
        <v>109</v>
      </c>
      <c r="G15" s="133" t="s">
        <v>242</v>
      </c>
      <c r="H15" s="224" t="s">
        <v>274</v>
      </c>
      <c r="I15" s="225">
        <v>39391</v>
      </c>
      <c r="J15" s="225">
        <v>41217</v>
      </c>
      <c r="K15" s="224">
        <v>980</v>
      </c>
      <c r="L15" s="226">
        <v>65000</v>
      </c>
      <c r="M15" s="227">
        <v>0.1</v>
      </c>
      <c r="N15" s="224" t="s">
        <v>275</v>
      </c>
      <c r="O15" s="224" t="s">
        <v>243</v>
      </c>
      <c r="P15" s="224" t="s">
        <v>110</v>
      </c>
      <c r="Q15" s="224" t="s">
        <v>263</v>
      </c>
      <c r="R15" s="224" t="s">
        <v>245</v>
      </c>
      <c r="S15" s="224" t="s">
        <v>26</v>
      </c>
      <c r="T15" s="128">
        <v>89916.82</v>
      </c>
      <c r="U15" s="128">
        <v>40880.25</v>
      </c>
      <c r="V15" s="128">
        <v>49036.57</v>
      </c>
      <c r="W15" s="128">
        <v>0</v>
      </c>
      <c r="X15" s="128">
        <v>0</v>
      </c>
      <c r="Y15" s="128">
        <v>89916.82</v>
      </c>
      <c r="Z15" s="120" t="s">
        <v>295</v>
      </c>
      <c r="AA15" s="120" t="s">
        <v>295</v>
      </c>
      <c r="AB15" s="120" t="s">
        <v>26</v>
      </c>
      <c r="AC15" s="120" t="s">
        <v>26</v>
      </c>
      <c r="AD15" s="120" t="s">
        <v>25</v>
      </c>
      <c r="AE15" s="128">
        <v>0</v>
      </c>
      <c r="AF15" s="128">
        <v>0</v>
      </c>
      <c r="AG15" s="128">
        <v>0</v>
      </c>
      <c r="AH15" s="128">
        <v>0</v>
      </c>
      <c r="AI15" s="128">
        <v>0</v>
      </c>
      <c r="AJ15" s="128">
        <v>0</v>
      </c>
      <c r="AK15" s="128">
        <v>0</v>
      </c>
      <c r="AL15" s="128">
        <v>0</v>
      </c>
      <c r="AM15" s="128">
        <v>0</v>
      </c>
      <c r="AN15" s="128">
        <v>0</v>
      </c>
      <c r="AO15" s="128">
        <v>0</v>
      </c>
      <c r="AP15" s="128">
        <v>0</v>
      </c>
      <c r="AQ15" s="122">
        <v>40343</v>
      </c>
      <c r="AR15" s="128">
        <v>1000</v>
      </c>
      <c r="AS15" s="155">
        <f>3769+92</f>
        <v>3861</v>
      </c>
      <c r="AT15" s="121">
        <v>4</v>
      </c>
      <c r="AU15" s="122">
        <v>42311</v>
      </c>
      <c r="AV15" s="120" t="s">
        <v>245</v>
      </c>
      <c r="AW15" s="120" t="s">
        <v>245</v>
      </c>
      <c r="AX15" s="120" t="s">
        <v>25</v>
      </c>
      <c r="AY15" s="120"/>
      <c r="AZ15" s="120" t="s">
        <v>298</v>
      </c>
      <c r="BA15" s="120" t="s">
        <v>299</v>
      </c>
      <c r="BB15" s="120" t="s">
        <v>416</v>
      </c>
      <c r="BC15" s="128">
        <v>48935</v>
      </c>
      <c r="BD15" s="128">
        <v>48935</v>
      </c>
      <c r="BE15" s="120"/>
      <c r="BF15" s="122"/>
      <c r="BG15" s="120" t="s">
        <v>26</v>
      </c>
      <c r="BH15" s="120" t="s">
        <v>26</v>
      </c>
      <c r="BI15" s="120" t="s">
        <v>245</v>
      </c>
      <c r="BJ15" s="120" t="s">
        <v>26</v>
      </c>
      <c r="BK15" s="120" t="s">
        <v>26</v>
      </c>
      <c r="BL15" s="120" t="s">
        <v>26</v>
      </c>
      <c r="BM15" s="120" t="s">
        <v>26</v>
      </c>
      <c r="BN15" s="120" t="s">
        <v>26</v>
      </c>
      <c r="BO15" s="120" t="s">
        <v>26</v>
      </c>
      <c r="BP15" s="120" t="s">
        <v>304</v>
      </c>
    </row>
    <row r="16" spans="1:69" s="135" customFormat="1" ht="33.75" x14ac:dyDescent="0.2">
      <c r="A16" s="133">
        <v>13</v>
      </c>
      <c r="B16" s="221">
        <v>9228568</v>
      </c>
      <c r="C16" s="133" t="s">
        <v>256</v>
      </c>
      <c r="D16" s="162">
        <v>205</v>
      </c>
      <c r="E16" s="222">
        <v>1</v>
      </c>
      <c r="F16" s="223" t="s">
        <v>109</v>
      </c>
      <c r="G16" s="133" t="s">
        <v>242</v>
      </c>
      <c r="H16" s="224" t="s">
        <v>276</v>
      </c>
      <c r="I16" s="225">
        <v>41947</v>
      </c>
      <c r="J16" s="225">
        <v>42678</v>
      </c>
      <c r="K16" s="224">
        <v>980</v>
      </c>
      <c r="L16" s="226">
        <v>130000</v>
      </c>
      <c r="M16" s="227">
        <v>0.26</v>
      </c>
      <c r="N16" s="224">
        <v>0</v>
      </c>
      <c r="O16" s="224" t="s">
        <v>243</v>
      </c>
      <c r="P16" s="224" t="s">
        <v>110</v>
      </c>
      <c r="Q16" s="224" t="s">
        <v>260</v>
      </c>
      <c r="R16" s="224" t="s">
        <v>277</v>
      </c>
      <c r="S16" s="224" t="s">
        <v>26</v>
      </c>
      <c r="T16" s="128">
        <v>190747.06</v>
      </c>
      <c r="U16" s="128">
        <v>119101.09</v>
      </c>
      <c r="V16" s="128">
        <v>71645.97</v>
      </c>
      <c r="W16" s="128">
        <v>0</v>
      </c>
      <c r="X16" s="128">
        <v>0</v>
      </c>
      <c r="Y16" s="128">
        <v>190747.06</v>
      </c>
      <c r="Z16" s="120" t="s">
        <v>26</v>
      </c>
      <c r="AA16" s="120" t="s">
        <v>26</v>
      </c>
      <c r="AB16" s="120" t="s">
        <v>245</v>
      </c>
      <c r="AC16" s="120" t="s">
        <v>245</v>
      </c>
      <c r="AD16" s="120" t="s">
        <v>245</v>
      </c>
      <c r="AE16" s="128">
        <v>0</v>
      </c>
      <c r="AF16" s="128">
        <v>0</v>
      </c>
      <c r="AG16" s="128">
        <v>0</v>
      </c>
      <c r="AH16" s="128">
        <v>0</v>
      </c>
      <c r="AI16" s="128">
        <v>0</v>
      </c>
      <c r="AJ16" s="128">
        <v>0</v>
      </c>
      <c r="AK16" s="128">
        <v>0</v>
      </c>
      <c r="AL16" s="128">
        <v>0</v>
      </c>
      <c r="AM16" s="128">
        <v>0</v>
      </c>
      <c r="AN16" s="128">
        <v>0</v>
      </c>
      <c r="AO16" s="128">
        <v>0</v>
      </c>
      <c r="AP16" s="128">
        <v>0</v>
      </c>
      <c r="AQ16" s="122"/>
      <c r="AR16" s="128">
        <v>0</v>
      </c>
      <c r="AS16" s="155">
        <f>2308+92</f>
        <v>2400</v>
      </c>
      <c r="AT16" s="121">
        <v>1</v>
      </c>
      <c r="AU16" s="122">
        <v>43772</v>
      </c>
      <c r="AV16" s="120" t="s">
        <v>245</v>
      </c>
      <c r="AW16" s="120" t="s">
        <v>245</v>
      </c>
      <c r="AX16" s="120" t="s">
        <v>26</v>
      </c>
      <c r="AY16" s="120"/>
      <c r="AZ16" s="120" t="s">
        <v>296</v>
      </c>
      <c r="BA16" s="120"/>
      <c r="BB16" s="120"/>
      <c r="BC16" s="120"/>
      <c r="BD16" s="120"/>
      <c r="BE16" s="120"/>
      <c r="BF16" s="122"/>
      <c r="BG16" s="120" t="s">
        <v>26</v>
      </c>
      <c r="BH16" s="120" t="s">
        <v>26</v>
      </c>
      <c r="BI16" s="120" t="s">
        <v>245</v>
      </c>
      <c r="BJ16" s="120" t="s">
        <v>26</v>
      </c>
      <c r="BK16" s="120" t="s">
        <v>26</v>
      </c>
      <c r="BL16" s="120" t="s">
        <v>26</v>
      </c>
      <c r="BM16" s="120" t="s">
        <v>26</v>
      </c>
      <c r="BN16" s="120" t="s">
        <v>26</v>
      </c>
      <c r="BO16" s="120" t="s">
        <v>26</v>
      </c>
      <c r="BP16" s="120" t="s">
        <v>305</v>
      </c>
    </row>
    <row r="17" spans="1:68" s="135" customFormat="1" ht="45" x14ac:dyDescent="0.2">
      <c r="A17" s="133">
        <v>14</v>
      </c>
      <c r="B17" s="221">
        <v>9228487</v>
      </c>
      <c r="C17" s="133" t="s">
        <v>256</v>
      </c>
      <c r="D17" s="162">
        <v>201</v>
      </c>
      <c r="E17" s="222">
        <v>1</v>
      </c>
      <c r="F17" s="223" t="s">
        <v>109</v>
      </c>
      <c r="G17" s="133" t="s">
        <v>242</v>
      </c>
      <c r="H17" s="224" t="s">
        <v>278</v>
      </c>
      <c r="I17" s="225">
        <v>39617</v>
      </c>
      <c r="J17" s="225">
        <v>40791</v>
      </c>
      <c r="K17" s="224">
        <v>980</v>
      </c>
      <c r="L17" s="226">
        <v>71800</v>
      </c>
      <c r="M17" s="227">
        <v>0.15</v>
      </c>
      <c r="N17" s="224" t="s">
        <v>279</v>
      </c>
      <c r="O17" s="224" t="s">
        <v>243</v>
      </c>
      <c r="P17" s="224" t="s">
        <v>110</v>
      </c>
      <c r="Q17" s="224" t="s">
        <v>263</v>
      </c>
      <c r="R17" s="224" t="s">
        <v>245</v>
      </c>
      <c r="S17" s="224" t="s">
        <v>26</v>
      </c>
      <c r="T17" s="128">
        <v>122395.18</v>
      </c>
      <c r="U17" s="128">
        <v>69788.929999999993</v>
      </c>
      <c r="V17" s="128">
        <v>52606.25</v>
      </c>
      <c r="W17" s="128">
        <v>0</v>
      </c>
      <c r="X17" s="128">
        <v>0</v>
      </c>
      <c r="Y17" s="128">
        <v>122395.18</v>
      </c>
      <c r="Z17" s="120" t="s">
        <v>295</v>
      </c>
      <c r="AA17" s="120" t="s">
        <v>295</v>
      </c>
      <c r="AB17" s="120" t="s">
        <v>26</v>
      </c>
      <c r="AC17" s="120" t="s">
        <v>295</v>
      </c>
      <c r="AD17" s="120" t="s">
        <v>25</v>
      </c>
      <c r="AE17" s="128">
        <v>0</v>
      </c>
      <c r="AF17" s="128">
        <v>0</v>
      </c>
      <c r="AG17" s="128">
        <v>0</v>
      </c>
      <c r="AH17" s="128">
        <v>0</v>
      </c>
      <c r="AI17" s="128">
        <v>0</v>
      </c>
      <c r="AJ17" s="128">
        <v>0</v>
      </c>
      <c r="AK17" s="128">
        <v>0</v>
      </c>
      <c r="AL17" s="128">
        <v>0</v>
      </c>
      <c r="AM17" s="128">
        <v>0</v>
      </c>
      <c r="AN17" s="128">
        <v>0</v>
      </c>
      <c r="AO17" s="128">
        <v>0</v>
      </c>
      <c r="AP17" s="128">
        <v>0</v>
      </c>
      <c r="AQ17" s="122">
        <v>39667</v>
      </c>
      <c r="AR17" s="128">
        <v>907.35</v>
      </c>
      <c r="AS17" s="155">
        <f>3544+92</f>
        <v>3636</v>
      </c>
      <c r="AT17" s="121">
        <v>4</v>
      </c>
      <c r="AU17" s="122">
        <v>41886</v>
      </c>
      <c r="AV17" s="120" t="s">
        <v>245</v>
      </c>
      <c r="AW17" s="120" t="s">
        <v>245</v>
      </c>
      <c r="AX17" s="120" t="s">
        <v>25</v>
      </c>
      <c r="AY17" s="120"/>
      <c r="AZ17" s="120" t="s">
        <v>298</v>
      </c>
      <c r="BA17" s="120" t="s">
        <v>300</v>
      </c>
      <c r="BB17" s="120" t="s">
        <v>301</v>
      </c>
      <c r="BC17" s="128">
        <v>89750</v>
      </c>
      <c r="BD17" s="128">
        <v>89750</v>
      </c>
      <c r="BE17" s="120"/>
      <c r="BF17" s="122"/>
      <c r="BG17" s="120" t="s">
        <v>26</v>
      </c>
      <c r="BH17" s="120" t="s">
        <v>26</v>
      </c>
      <c r="BI17" s="120" t="s">
        <v>245</v>
      </c>
      <c r="BJ17" s="120" t="s">
        <v>26</v>
      </c>
      <c r="BK17" s="120" t="s">
        <v>26</v>
      </c>
      <c r="BL17" s="120" t="s">
        <v>26</v>
      </c>
      <c r="BM17" s="120" t="s">
        <v>26</v>
      </c>
      <c r="BN17" s="120" t="s">
        <v>26</v>
      </c>
      <c r="BO17" s="120" t="s">
        <v>26</v>
      </c>
      <c r="BP17" s="120" t="s">
        <v>423</v>
      </c>
    </row>
    <row r="18" spans="1:68" s="135" customFormat="1" ht="67.5" x14ac:dyDescent="0.2">
      <c r="A18" s="133">
        <v>15</v>
      </c>
      <c r="B18" s="221">
        <v>9228447</v>
      </c>
      <c r="C18" s="133" t="s">
        <v>256</v>
      </c>
      <c r="D18" s="162">
        <v>201</v>
      </c>
      <c r="E18" s="222">
        <v>1</v>
      </c>
      <c r="F18" s="223" t="s">
        <v>109</v>
      </c>
      <c r="G18" s="133" t="s">
        <v>242</v>
      </c>
      <c r="H18" s="224" t="s">
        <v>280</v>
      </c>
      <c r="I18" s="225">
        <v>39218</v>
      </c>
      <c r="J18" s="225">
        <v>41044</v>
      </c>
      <c r="K18" s="224">
        <v>840</v>
      </c>
      <c r="L18" s="226">
        <v>14243</v>
      </c>
      <c r="M18" s="227">
        <v>0.11</v>
      </c>
      <c r="N18" s="224" t="s">
        <v>262</v>
      </c>
      <c r="O18" s="224" t="s">
        <v>243</v>
      </c>
      <c r="P18" s="224" t="s">
        <v>110</v>
      </c>
      <c r="Q18" s="224" t="s">
        <v>263</v>
      </c>
      <c r="R18" s="224" t="s">
        <v>245</v>
      </c>
      <c r="S18" s="224" t="s">
        <v>26</v>
      </c>
      <c r="T18" s="128">
        <v>238603.16</v>
      </c>
      <c r="U18" s="128">
        <v>186986.22</v>
      </c>
      <c r="V18" s="128">
        <v>51616.94</v>
      </c>
      <c r="W18" s="128">
        <v>0</v>
      </c>
      <c r="X18" s="128">
        <v>0</v>
      </c>
      <c r="Y18" s="128">
        <v>6524.81</v>
      </c>
      <c r="Z18" s="120" t="s">
        <v>295</v>
      </c>
      <c r="AA18" s="120" t="s">
        <v>295</v>
      </c>
      <c r="AB18" s="120" t="s">
        <v>26</v>
      </c>
      <c r="AC18" s="120" t="s">
        <v>26</v>
      </c>
      <c r="AD18" s="120" t="s">
        <v>295</v>
      </c>
      <c r="AE18" s="128">
        <v>0</v>
      </c>
      <c r="AF18" s="128">
        <v>0</v>
      </c>
      <c r="AG18" s="128">
        <v>0</v>
      </c>
      <c r="AH18" s="128">
        <v>0</v>
      </c>
      <c r="AI18" s="128">
        <v>0</v>
      </c>
      <c r="AJ18" s="128">
        <v>0</v>
      </c>
      <c r="AK18" s="128">
        <v>0</v>
      </c>
      <c r="AL18" s="128">
        <v>0</v>
      </c>
      <c r="AM18" s="128">
        <v>0</v>
      </c>
      <c r="AN18" s="128">
        <v>0</v>
      </c>
      <c r="AO18" s="128">
        <v>0</v>
      </c>
      <c r="AP18" s="128">
        <v>0</v>
      </c>
      <c r="AQ18" s="122">
        <v>43552</v>
      </c>
      <c r="AR18" s="128">
        <v>72.31</v>
      </c>
      <c r="AS18" s="155">
        <f>3942+92</f>
        <v>4034</v>
      </c>
      <c r="AT18" s="121">
        <v>4</v>
      </c>
      <c r="AU18" s="122">
        <v>42138</v>
      </c>
      <c r="AV18" s="120" t="s">
        <v>245</v>
      </c>
      <c r="AW18" s="120" t="s">
        <v>245</v>
      </c>
      <c r="AX18" s="120" t="s">
        <v>25</v>
      </c>
      <c r="AY18" s="120"/>
      <c r="AZ18" s="120" t="s">
        <v>298</v>
      </c>
      <c r="BA18" s="120" t="s">
        <v>300</v>
      </c>
      <c r="BB18" s="120" t="s">
        <v>417</v>
      </c>
      <c r="BC18" s="128">
        <v>71930</v>
      </c>
      <c r="BD18" s="128">
        <v>71930</v>
      </c>
      <c r="BE18" s="120"/>
      <c r="BF18" s="122">
        <v>40063</v>
      </c>
      <c r="BG18" s="120" t="s">
        <v>26</v>
      </c>
      <c r="BH18" s="120" t="s">
        <v>26</v>
      </c>
      <c r="BI18" s="120" t="s">
        <v>245</v>
      </c>
      <c r="BJ18" s="120" t="s">
        <v>26</v>
      </c>
      <c r="BK18" s="120" t="s">
        <v>26</v>
      </c>
      <c r="BL18" s="120" t="s">
        <v>26</v>
      </c>
      <c r="BM18" s="120" t="s">
        <v>26</v>
      </c>
      <c r="BN18" s="120" t="s">
        <v>26</v>
      </c>
      <c r="BO18" s="120" t="s">
        <v>26</v>
      </c>
      <c r="BP18" s="120" t="s">
        <v>304</v>
      </c>
    </row>
    <row r="19" spans="1:68" s="135" customFormat="1" ht="22.5" x14ac:dyDescent="0.2">
      <c r="A19" s="133">
        <v>16</v>
      </c>
      <c r="B19" s="221">
        <v>9228224</v>
      </c>
      <c r="C19" s="133" t="s">
        <v>257</v>
      </c>
      <c r="D19" s="162">
        <v>205</v>
      </c>
      <c r="E19" s="222">
        <v>1</v>
      </c>
      <c r="F19" s="223" t="s">
        <v>109</v>
      </c>
      <c r="G19" s="133" t="s">
        <v>242</v>
      </c>
      <c r="H19" s="224" t="s">
        <v>281</v>
      </c>
      <c r="I19" s="225">
        <v>43272</v>
      </c>
      <c r="J19" s="225" t="s">
        <v>282</v>
      </c>
      <c r="K19" s="224">
        <v>980</v>
      </c>
      <c r="L19" s="226">
        <v>98000</v>
      </c>
      <c r="M19" s="227">
        <v>0.15</v>
      </c>
      <c r="N19" s="224">
        <v>0</v>
      </c>
      <c r="O19" s="224" t="s">
        <v>283</v>
      </c>
      <c r="P19" s="224" t="s">
        <v>110</v>
      </c>
      <c r="Q19" s="224" t="s">
        <v>284</v>
      </c>
      <c r="R19" s="224" t="s">
        <v>245</v>
      </c>
      <c r="S19" s="224" t="s">
        <v>26</v>
      </c>
      <c r="T19" s="128">
        <v>135349.22999999998</v>
      </c>
      <c r="U19" s="128">
        <v>96989.4</v>
      </c>
      <c r="V19" s="128">
        <v>36400.589999999997</v>
      </c>
      <c r="W19" s="128">
        <v>1959.24</v>
      </c>
      <c r="X19" s="128">
        <v>0</v>
      </c>
      <c r="Y19" s="128">
        <v>135349.22999999998</v>
      </c>
      <c r="Z19" s="120" t="s">
        <v>295</v>
      </c>
      <c r="AA19" s="120" t="s">
        <v>26</v>
      </c>
      <c r="AB19" s="120" t="s">
        <v>26</v>
      </c>
      <c r="AC19" s="120" t="s">
        <v>26</v>
      </c>
      <c r="AD19" s="120" t="s">
        <v>25</v>
      </c>
      <c r="AE19" s="128">
        <v>0</v>
      </c>
      <c r="AF19" s="128">
        <v>2583.66</v>
      </c>
      <c r="AG19" s="128">
        <v>0</v>
      </c>
      <c r="AH19" s="128">
        <v>0</v>
      </c>
      <c r="AI19" s="128">
        <v>0</v>
      </c>
      <c r="AJ19" s="128">
        <v>0</v>
      </c>
      <c r="AK19" s="128">
        <v>0</v>
      </c>
      <c r="AL19" s="128">
        <v>0</v>
      </c>
      <c r="AM19" s="128">
        <v>0</v>
      </c>
      <c r="AN19" s="128">
        <v>0</v>
      </c>
      <c r="AO19" s="128">
        <v>0</v>
      </c>
      <c r="AP19" s="128">
        <v>0</v>
      </c>
      <c r="AQ19" s="122">
        <v>44158</v>
      </c>
      <c r="AR19" s="128">
        <v>2583.66</v>
      </c>
      <c r="AS19" s="155">
        <f>755+92</f>
        <v>847</v>
      </c>
      <c r="AT19" s="121">
        <v>1</v>
      </c>
      <c r="AU19" s="122">
        <v>45460</v>
      </c>
      <c r="AV19" s="120" t="s">
        <v>245</v>
      </c>
      <c r="AW19" s="120" t="s">
        <v>245</v>
      </c>
      <c r="AX19" s="120" t="s">
        <v>26</v>
      </c>
      <c r="AY19" s="120"/>
      <c r="AZ19" s="120" t="s">
        <v>296</v>
      </c>
      <c r="BA19" s="120"/>
      <c r="BB19" s="120"/>
      <c r="BC19" s="120"/>
      <c r="BD19" s="120"/>
      <c r="BE19" s="120"/>
      <c r="BF19" s="122"/>
      <c r="BG19" s="120" t="s">
        <v>26</v>
      </c>
      <c r="BH19" s="120" t="s">
        <v>26</v>
      </c>
      <c r="BI19" s="120" t="s">
        <v>245</v>
      </c>
      <c r="BJ19" s="120" t="s">
        <v>26</v>
      </c>
      <c r="BK19" s="120" t="s">
        <v>26</v>
      </c>
      <c r="BL19" s="120" t="s">
        <v>26</v>
      </c>
      <c r="BM19" s="120" t="s">
        <v>26</v>
      </c>
      <c r="BN19" s="120" t="s">
        <v>26</v>
      </c>
      <c r="BO19" s="120" t="s">
        <v>26</v>
      </c>
      <c r="BP19" s="120"/>
    </row>
    <row r="20" spans="1:68" s="135" customFormat="1" ht="22.5" x14ac:dyDescent="0.2">
      <c r="A20" s="133">
        <v>17</v>
      </c>
      <c r="B20" s="221">
        <v>9227436</v>
      </c>
      <c r="C20" s="133" t="s">
        <v>257</v>
      </c>
      <c r="D20" s="162">
        <v>205</v>
      </c>
      <c r="E20" s="222">
        <v>1</v>
      </c>
      <c r="F20" s="223" t="s">
        <v>109</v>
      </c>
      <c r="G20" s="133" t="s">
        <v>242</v>
      </c>
      <c r="H20" s="224" t="s">
        <v>285</v>
      </c>
      <c r="I20" s="225">
        <v>43097</v>
      </c>
      <c r="J20" s="225" t="s">
        <v>286</v>
      </c>
      <c r="K20" s="224">
        <v>980</v>
      </c>
      <c r="L20" s="226">
        <v>300000</v>
      </c>
      <c r="M20" s="227">
        <v>0.18</v>
      </c>
      <c r="N20" s="224">
        <v>0</v>
      </c>
      <c r="O20" s="224" t="s">
        <v>283</v>
      </c>
      <c r="P20" s="224" t="s">
        <v>110</v>
      </c>
      <c r="Q20" s="224" t="s">
        <v>244</v>
      </c>
      <c r="R20" s="224" t="s">
        <v>245</v>
      </c>
      <c r="S20" s="224" t="s">
        <v>26</v>
      </c>
      <c r="T20" s="128">
        <v>499646.5</v>
      </c>
      <c r="U20" s="128">
        <v>285769.34000000003</v>
      </c>
      <c r="V20" s="128">
        <v>213877.16</v>
      </c>
      <c r="W20" s="128">
        <v>0</v>
      </c>
      <c r="X20" s="128">
        <v>0</v>
      </c>
      <c r="Y20" s="128">
        <v>499646.5</v>
      </c>
      <c r="Z20" s="120" t="s">
        <v>295</v>
      </c>
      <c r="AA20" s="120" t="s">
        <v>26</v>
      </c>
      <c r="AB20" s="120" t="s">
        <v>26</v>
      </c>
      <c r="AC20" s="120" t="s">
        <v>26</v>
      </c>
      <c r="AD20" s="120" t="s">
        <v>26</v>
      </c>
      <c r="AE20" s="128">
        <v>0</v>
      </c>
      <c r="AF20" s="128">
        <v>0</v>
      </c>
      <c r="AG20" s="128">
        <v>0</v>
      </c>
      <c r="AH20" s="128">
        <v>0</v>
      </c>
      <c r="AI20" s="128">
        <v>0</v>
      </c>
      <c r="AJ20" s="128">
        <v>0</v>
      </c>
      <c r="AK20" s="128">
        <v>0</v>
      </c>
      <c r="AL20" s="128">
        <v>0</v>
      </c>
      <c r="AM20" s="128">
        <v>0</v>
      </c>
      <c r="AN20" s="128">
        <v>0</v>
      </c>
      <c r="AO20" s="128">
        <v>0</v>
      </c>
      <c r="AP20" s="128">
        <v>0</v>
      </c>
      <c r="AQ20" s="122">
        <v>43949</v>
      </c>
      <c r="AR20" s="128">
        <v>26839.37</v>
      </c>
      <c r="AS20" s="155">
        <f>794+92</f>
        <v>886</v>
      </c>
      <c r="AT20" s="121">
        <v>1</v>
      </c>
      <c r="AU20" s="122">
        <v>45284</v>
      </c>
      <c r="AV20" s="120" t="s">
        <v>245</v>
      </c>
      <c r="AW20" s="120" t="s">
        <v>245</v>
      </c>
      <c r="AX20" s="120" t="s">
        <v>26</v>
      </c>
      <c r="AY20" s="120"/>
      <c r="AZ20" s="120" t="s">
        <v>296</v>
      </c>
      <c r="BA20" s="120"/>
      <c r="BB20" s="120"/>
      <c r="BC20" s="120"/>
      <c r="BD20" s="120"/>
      <c r="BE20" s="120"/>
      <c r="BF20" s="122"/>
      <c r="BG20" s="120" t="s">
        <v>26</v>
      </c>
      <c r="BH20" s="120" t="s">
        <v>26</v>
      </c>
      <c r="BI20" s="120" t="s">
        <v>245</v>
      </c>
      <c r="BJ20" s="120" t="s">
        <v>26</v>
      </c>
      <c r="BK20" s="120" t="s">
        <v>26</v>
      </c>
      <c r="BL20" s="120" t="s">
        <v>26</v>
      </c>
      <c r="BM20" s="120" t="s">
        <v>26</v>
      </c>
      <c r="BN20" s="120" t="s">
        <v>26</v>
      </c>
      <c r="BO20" s="120" t="s">
        <v>26</v>
      </c>
      <c r="BP20" s="120"/>
    </row>
    <row r="21" spans="1:68" s="135" customFormat="1" ht="22.5" x14ac:dyDescent="0.2">
      <c r="A21" s="133">
        <v>18</v>
      </c>
      <c r="B21" s="221">
        <v>9227450</v>
      </c>
      <c r="C21" s="133" t="s">
        <v>257</v>
      </c>
      <c r="D21" s="162">
        <v>205</v>
      </c>
      <c r="E21" s="222">
        <v>1</v>
      </c>
      <c r="F21" s="223" t="s">
        <v>109</v>
      </c>
      <c r="G21" s="133" t="s">
        <v>242</v>
      </c>
      <c r="H21" s="224" t="s">
        <v>287</v>
      </c>
      <c r="I21" s="225">
        <v>43717</v>
      </c>
      <c r="J21" s="225" t="s">
        <v>288</v>
      </c>
      <c r="K21" s="224">
        <v>980</v>
      </c>
      <c r="L21" s="226">
        <v>144999.95000000001</v>
      </c>
      <c r="M21" s="227">
        <v>0.18</v>
      </c>
      <c r="N21" s="224">
        <v>0</v>
      </c>
      <c r="O21" s="224" t="s">
        <v>243</v>
      </c>
      <c r="P21" s="224" t="s">
        <v>110</v>
      </c>
      <c r="Q21" s="224" t="s">
        <v>244</v>
      </c>
      <c r="R21" s="224" t="s">
        <v>245</v>
      </c>
      <c r="S21" s="224" t="s">
        <v>26</v>
      </c>
      <c r="T21" s="128">
        <v>27236.260000000002</v>
      </c>
      <c r="U21" s="128">
        <v>26799.79</v>
      </c>
      <c r="V21" s="128">
        <v>436.47</v>
      </c>
      <c r="W21" s="128">
        <v>0</v>
      </c>
      <c r="X21" s="128">
        <v>0</v>
      </c>
      <c r="Y21" s="128">
        <v>27236.260000000002</v>
      </c>
      <c r="Z21" s="120" t="s">
        <v>25</v>
      </c>
      <c r="AA21" s="120" t="s">
        <v>26</v>
      </c>
      <c r="AB21" s="120" t="s">
        <v>26</v>
      </c>
      <c r="AC21" s="120" t="s">
        <v>26</v>
      </c>
      <c r="AD21" s="120" t="s">
        <v>25</v>
      </c>
      <c r="AE21" s="128">
        <v>11100</v>
      </c>
      <c r="AF21" s="128">
        <v>11100</v>
      </c>
      <c r="AG21" s="128">
        <v>39682.21</v>
      </c>
      <c r="AH21" s="128">
        <v>171996.76</v>
      </c>
      <c r="AI21" s="128">
        <v>17040.439999999999</v>
      </c>
      <c r="AJ21" s="128">
        <v>16504.009999999998</v>
      </c>
      <c r="AK21" s="128">
        <v>11400</v>
      </c>
      <c r="AL21" s="128">
        <v>0</v>
      </c>
      <c r="AM21" s="128">
        <v>0</v>
      </c>
      <c r="AN21" s="128">
        <v>8080</v>
      </c>
      <c r="AO21" s="128">
        <v>12300</v>
      </c>
      <c r="AP21" s="128">
        <v>8200</v>
      </c>
      <c r="AQ21" s="122">
        <v>45062</v>
      </c>
      <c r="AR21" s="128">
        <v>4100</v>
      </c>
      <c r="AS21" s="229">
        <v>182</v>
      </c>
      <c r="AT21" s="121">
        <v>1</v>
      </c>
      <c r="AU21" s="122">
        <v>46273</v>
      </c>
      <c r="AV21" s="120" t="s">
        <v>245</v>
      </c>
      <c r="AW21" s="120" t="s">
        <v>245</v>
      </c>
      <c r="AX21" s="120" t="s">
        <v>26</v>
      </c>
      <c r="AY21" s="120"/>
      <c r="AZ21" s="120" t="s">
        <v>296</v>
      </c>
      <c r="BA21" s="120"/>
      <c r="BB21" s="120"/>
      <c r="BC21" s="120"/>
      <c r="BD21" s="120"/>
      <c r="BE21" s="120"/>
      <c r="BF21" s="122"/>
      <c r="BG21" s="120" t="s">
        <v>26</v>
      </c>
      <c r="BH21" s="120" t="s">
        <v>26</v>
      </c>
      <c r="BI21" s="120" t="s">
        <v>245</v>
      </c>
      <c r="BJ21" s="120" t="s">
        <v>26</v>
      </c>
      <c r="BK21" s="120" t="s">
        <v>26</v>
      </c>
      <c r="BL21" s="120" t="s">
        <v>26</v>
      </c>
      <c r="BM21" s="120" t="s">
        <v>26</v>
      </c>
      <c r="BN21" s="120" t="s">
        <v>26</v>
      </c>
      <c r="BO21" s="120" t="s">
        <v>26</v>
      </c>
      <c r="BP21" s="120"/>
    </row>
    <row r="22" spans="1:68" s="135" customFormat="1" ht="22.5" x14ac:dyDescent="0.2">
      <c r="A22" s="133">
        <v>19</v>
      </c>
      <c r="B22" s="221">
        <v>9227479</v>
      </c>
      <c r="C22" s="133" t="s">
        <v>257</v>
      </c>
      <c r="D22" s="162">
        <v>205</v>
      </c>
      <c r="E22" s="222">
        <v>1</v>
      </c>
      <c r="F22" s="223" t="s">
        <v>109</v>
      </c>
      <c r="G22" s="133" t="s">
        <v>242</v>
      </c>
      <c r="H22" s="224" t="s">
        <v>289</v>
      </c>
      <c r="I22" s="225">
        <v>44152</v>
      </c>
      <c r="J22" s="225" t="s">
        <v>290</v>
      </c>
      <c r="K22" s="224">
        <v>980</v>
      </c>
      <c r="L22" s="226">
        <v>45000</v>
      </c>
      <c r="M22" s="227">
        <v>0.18</v>
      </c>
      <c r="N22" s="224">
        <v>0</v>
      </c>
      <c r="O22" s="224" t="s">
        <v>243</v>
      </c>
      <c r="P22" s="224" t="s">
        <v>110</v>
      </c>
      <c r="Q22" s="224" t="s">
        <v>244</v>
      </c>
      <c r="R22" s="224" t="s">
        <v>245</v>
      </c>
      <c r="S22" s="224" t="s">
        <v>26</v>
      </c>
      <c r="T22" s="128">
        <v>26407.48</v>
      </c>
      <c r="U22" s="128">
        <v>22865.91</v>
      </c>
      <c r="V22" s="128">
        <v>3541.57</v>
      </c>
      <c r="W22" s="128">
        <v>0</v>
      </c>
      <c r="X22" s="128">
        <v>0</v>
      </c>
      <c r="Y22" s="128">
        <v>26407.48</v>
      </c>
      <c r="Z22" s="120" t="s">
        <v>25</v>
      </c>
      <c r="AA22" s="120" t="s">
        <v>26</v>
      </c>
      <c r="AB22" s="120" t="s">
        <v>26</v>
      </c>
      <c r="AC22" s="120" t="s">
        <v>26</v>
      </c>
      <c r="AD22" s="120" t="s">
        <v>25</v>
      </c>
      <c r="AE22" s="128">
        <v>6000</v>
      </c>
      <c r="AF22" s="128">
        <v>6000</v>
      </c>
      <c r="AG22" s="128">
        <v>8082.2</v>
      </c>
      <c r="AH22" s="128">
        <v>4000</v>
      </c>
      <c r="AI22" s="128">
        <v>6000</v>
      </c>
      <c r="AJ22" s="128">
        <v>6000</v>
      </c>
      <c r="AK22" s="128">
        <v>4000</v>
      </c>
      <c r="AL22" s="128">
        <v>0</v>
      </c>
      <c r="AM22" s="128">
        <v>0</v>
      </c>
      <c r="AN22" s="128">
        <v>0</v>
      </c>
      <c r="AO22" s="128">
        <v>0</v>
      </c>
      <c r="AP22" s="128">
        <v>0</v>
      </c>
      <c r="AQ22" s="122">
        <v>44594</v>
      </c>
      <c r="AR22" s="128">
        <v>2000</v>
      </c>
      <c r="AS22" s="155">
        <f>180+92</f>
        <v>272</v>
      </c>
      <c r="AT22" s="121">
        <v>1</v>
      </c>
      <c r="AU22" s="122">
        <v>46327</v>
      </c>
      <c r="AV22" s="120" t="s">
        <v>245</v>
      </c>
      <c r="AW22" s="120" t="s">
        <v>245</v>
      </c>
      <c r="AX22" s="120" t="s">
        <v>26</v>
      </c>
      <c r="AY22" s="120"/>
      <c r="AZ22" s="120" t="s">
        <v>296</v>
      </c>
      <c r="BA22" s="120"/>
      <c r="BB22" s="120"/>
      <c r="BC22" s="120"/>
      <c r="BD22" s="120"/>
      <c r="BE22" s="120"/>
      <c r="BF22" s="122"/>
      <c r="BG22" s="120" t="s">
        <v>26</v>
      </c>
      <c r="BH22" s="120" t="s">
        <v>26</v>
      </c>
      <c r="BI22" s="120" t="s">
        <v>245</v>
      </c>
      <c r="BJ22" s="120" t="s">
        <v>26</v>
      </c>
      <c r="BK22" s="120" t="s">
        <v>26</v>
      </c>
      <c r="BL22" s="120" t="s">
        <v>26</v>
      </c>
      <c r="BM22" s="120" t="s">
        <v>26</v>
      </c>
      <c r="BN22" s="120" t="s">
        <v>26</v>
      </c>
      <c r="BO22" s="120" t="s">
        <v>26</v>
      </c>
      <c r="BP22" s="120"/>
    </row>
    <row r="23" spans="1:68" s="135" customFormat="1" ht="22.5" x14ac:dyDescent="0.2">
      <c r="A23" s="133">
        <v>20</v>
      </c>
      <c r="B23" s="221" t="s">
        <v>311</v>
      </c>
      <c r="C23" s="133" t="s">
        <v>312</v>
      </c>
      <c r="D23" s="162">
        <v>205</v>
      </c>
      <c r="E23" s="222">
        <v>1</v>
      </c>
      <c r="F23" s="223" t="s">
        <v>109</v>
      </c>
      <c r="G23" s="133" t="s">
        <v>242</v>
      </c>
      <c r="H23" s="224" t="s">
        <v>313</v>
      </c>
      <c r="I23" s="225">
        <v>42711</v>
      </c>
      <c r="J23" s="225" t="s">
        <v>314</v>
      </c>
      <c r="K23" s="224" t="s">
        <v>315</v>
      </c>
      <c r="L23" s="226">
        <v>201610.33</v>
      </c>
      <c r="M23" s="227">
        <v>0.18</v>
      </c>
      <c r="N23" s="224">
        <v>0</v>
      </c>
      <c r="O23" s="224" t="s">
        <v>243</v>
      </c>
      <c r="P23" s="224" t="s">
        <v>110</v>
      </c>
      <c r="Q23" s="224" t="s">
        <v>244</v>
      </c>
      <c r="R23" s="224" t="s">
        <v>245</v>
      </c>
      <c r="S23" s="224" t="s">
        <v>26</v>
      </c>
      <c r="T23" s="128">
        <v>192149.83000000002</v>
      </c>
      <c r="U23" s="128">
        <v>150115.57</v>
      </c>
      <c r="V23" s="128">
        <v>42034.26</v>
      </c>
      <c r="W23" s="128">
        <v>0</v>
      </c>
      <c r="X23" s="128">
        <v>0</v>
      </c>
      <c r="Y23" s="128">
        <v>192149.83000000002</v>
      </c>
      <c r="Z23" s="120" t="s">
        <v>25</v>
      </c>
      <c r="AA23" s="120" t="s">
        <v>26</v>
      </c>
      <c r="AB23" s="120" t="s">
        <v>26</v>
      </c>
      <c r="AC23" s="120" t="s">
        <v>26</v>
      </c>
      <c r="AD23" s="120" t="s">
        <v>26</v>
      </c>
      <c r="AE23" s="128">
        <v>73074</v>
      </c>
      <c r="AF23" s="128">
        <v>26191</v>
      </c>
      <c r="AG23" s="128">
        <v>28303.82</v>
      </c>
      <c r="AH23" s="128">
        <v>18459.830000000002</v>
      </c>
      <c r="AI23" s="128">
        <v>0</v>
      </c>
      <c r="AJ23" s="128">
        <v>22576.29</v>
      </c>
      <c r="AK23" s="128">
        <v>0</v>
      </c>
      <c r="AL23" s="128">
        <v>0</v>
      </c>
      <c r="AM23" s="128">
        <v>0</v>
      </c>
      <c r="AN23" s="128">
        <v>0</v>
      </c>
      <c r="AO23" s="128">
        <v>0</v>
      </c>
      <c r="AP23" s="128">
        <v>0</v>
      </c>
      <c r="AQ23" s="122">
        <v>44546</v>
      </c>
      <c r="AR23" s="128">
        <v>5000</v>
      </c>
      <c r="AS23" s="155">
        <f>549+151</f>
        <v>700</v>
      </c>
      <c r="AT23" s="121">
        <v>1</v>
      </c>
      <c r="AU23" s="122">
        <v>46129</v>
      </c>
      <c r="AV23" s="120" t="s">
        <v>245</v>
      </c>
      <c r="AW23" s="120" t="s">
        <v>245</v>
      </c>
      <c r="AX23" s="120" t="s">
        <v>26</v>
      </c>
      <c r="AY23" s="120"/>
      <c r="AZ23" s="120" t="s">
        <v>296</v>
      </c>
      <c r="BA23" s="120"/>
      <c r="BB23" s="120"/>
      <c r="BC23" s="120"/>
      <c r="BD23" s="120"/>
      <c r="BE23" s="120"/>
      <c r="BF23" s="122"/>
      <c r="BG23" s="120" t="s">
        <v>26</v>
      </c>
      <c r="BH23" s="120" t="s">
        <v>26</v>
      </c>
      <c r="BI23" s="120" t="s">
        <v>245</v>
      </c>
      <c r="BJ23" s="120" t="s">
        <v>26</v>
      </c>
      <c r="BK23" s="120" t="s">
        <v>26</v>
      </c>
      <c r="BL23" s="120" t="s">
        <v>26</v>
      </c>
      <c r="BM23" s="120" t="s">
        <v>26</v>
      </c>
      <c r="BN23" s="120" t="s">
        <v>26</v>
      </c>
      <c r="BO23" s="120" t="s">
        <v>26</v>
      </c>
      <c r="BP23" s="120"/>
    </row>
    <row r="24" spans="1:68" s="135" customFormat="1" ht="22.5" x14ac:dyDescent="0.2">
      <c r="A24" s="133">
        <v>21</v>
      </c>
      <c r="B24" s="221" t="s">
        <v>316</v>
      </c>
      <c r="C24" s="133" t="s">
        <v>312</v>
      </c>
      <c r="D24" s="162">
        <v>205</v>
      </c>
      <c r="E24" s="222">
        <v>1</v>
      </c>
      <c r="F24" s="223" t="s">
        <v>109</v>
      </c>
      <c r="G24" s="133" t="s">
        <v>242</v>
      </c>
      <c r="H24" s="224" t="s">
        <v>317</v>
      </c>
      <c r="I24" s="225">
        <v>44092</v>
      </c>
      <c r="J24" s="225" t="s">
        <v>318</v>
      </c>
      <c r="K24" s="224">
        <v>980</v>
      </c>
      <c r="L24" s="226">
        <v>50000</v>
      </c>
      <c r="M24" s="227">
        <v>0.36</v>
      </c>
      <c r="N24" s="224">
        <v>0</v>
      </c>
      <c r="O24" s="224" t="s">
        <v>243</v>
      </c>
      <c r="P24" s="224" t="s">
        <v>110</v>
      </c>
      <c r="Q24" s="224" t="s">
        <v>244</v>
      </c>
      <c r="R24" s="224" t="s">
        <v>245</v>
      </c>
      <c r="S24" s="224" t="s">
        <v>26</v>
      </c>
      <c r="T24" s="128">
        <v>36255.410000000003</v>
      </c>
      <c r="U24" s="128">
        <v>26492.65</v>
      </c>
      <c r="V24" s="128">
        <v>9762.76</v>
      </c>
      <c r="W24" s="128">
        <v>0</v>
      </c>
      <c r="X24" s="128">
        <v>0</v>
      </c>
      <c r="Y24" s="128">
        <v>36255.410000000003</v>
      </c>
      <c r="Z24" s="120" t="s">
        <v>25</v>
      </c>
      <c r="AA24" s="120" t="s">
        <v>26</v>
      </c>
      <c r="AB24" s="120" t="s">
        <v>26</v>
      </c>
      <c r="AC24" s="120" t="s">
        <v>26</v>
      </c>
      <c r="AD24" s="120" t="s">
        <v>26</v>
      </c>
      <c r="AE24" s="128">
        <v>0</v>
      </c>
      <c r="AF24" s="128">
        <v>10755.13</v>
      </c>
      <c r="AG24" s="128">
        <v>8126.03</v>
      </c>
      <c r="AH24" s="128">
        <v>8100</v>
      </c>
      <c r="AI24" s="128">
        <v>5400</v>
      </c>
      <c r="AJ24" s="128">
        <v>0</v>
      </c>
      <c r="AK24" s="128">
        <v>0</v>
      </c>
      <c r="AL24" s="128">
        <v>0</v>
      </c>
      <c r="AM24" s="128">
        <v>0</v>
      </c>
      <c r="AN24" s="128">
        <v>0</v>
      </c>
      <c r="AO24" s="128">
        <v>0</v>
      </c>
      <c r="AP24" s="128">
        <v>0</v>
      </c>
      <c r="AQ24" s="122">
        <v>44413</v>
      </c>
      <c r="AR24" s="128">
        <v>2700</v>
      </c>
      <c r="AS24" s="155">
        <f>487+151</f>
        <v>638</v>
      </c>
      <c r="AT24" s="121">
        <v>1</v>
      </c>
      <c r="AU24" s="122">
        <v>45914</v>
      </c>
      <c r="AV24" s="120" t="s">
        <v>245</v>
      </c>
      <c r="AW24" s="120" t="s">
        <v>245</v>
      </c>
      <c r="AX24" s="120" t="s">
        <v>26</v>
      </c>
      <c r="AY24" s="120"/>
      <c r="AZ24" s="120" t="s">
        <v>296</v>
      </c>
      <c r="BA24" s="120"/>
      <c r="BB24" s="120"/>
      <c r="BC24" s="120"/>
      <c r="BD24" s="120"/>
      <c r="BE24" s="120"/>
      <c r="BF24" s="122"/>
      <c r="BG24" s="120" t="s">
        <v>26</v>
      </c>
      <c r="BH24" s="120" t="s">
        <v>26</v>
      </c>
      <c r="BI24" s="120" t="s">
        <v>245</v>
      </c>
      <c r="BJ24" s="120" t="s">
        <v>26</v>
      </c>
      <c r="BK24" s="120" t="s">
        <v>26</v>
      </c>
      <c r="BL24" s="120" t="s">
        <v>26</v>
      </c>
      <c r="BM24" s="120" t="s">
        <v>26</v>
      </c>
      <c r="BN24" s="120" t="s">
        <v>26</v>
      </c>
      <c r="BO24" s="120" t="s">
        <v>26</v>
      </c>
      <c r="BP24" s="120"/>
    </row>
    <row r="25" spans="1:68" s="135" customFormat="1" ht="22.5" x14ac:dyDescent="0.2">
      <c r="A25" s="133">
        <v>22</v>
      </c>
      <c r="B25" s="221" t="s">
        <v>319</v>
      </c>
      <c r="C25" s="133" t="s">
        <v>312</v>
      </c>
      <c r="D25" s="162">
        <v>205</v>
      </c>
      <c r="E25" s="222">
        <v>1</v>
      </c>
      <c r="F25" s="223" t="s">
        <v>109</v>
      </c>
      <c r="G25" s="133" t="s">
        <v>242</v>
      </c>
      <c r="H25" s="224" t="s">
        <v>320</v>
      </c>
      <c r="I25" s="225">
        <v>43641</v>
      </c>
      <c r="J25" s="225" t="s">
        <v>321</v>
      </c>
      <c r="K25" s="224">
        <v>980</v>
      </c>
      <c r="L25" s="226">
        <v>69370.559999999998</v>
      </c>
      <c r="M25" s="227">
        <v>0.36</v>
      </c>
      <c r="N25" s="224">
        <v>0</v>
      </c>
      <c r="O25" s="224" t="s">
        <v>243</v>
      </c>
      <c r="P25" s="224" t="s">
        <v>110</v>
      </c>
      <c r="Q25" s="224" t="s">
        <v>244</v>
      </c>
      <c r="R25" s="224" t="s">
        <v>245</v>
      </c>
      <c r="S25" s="224" t="s">
        <v>26</v>
      </c>
      <c r="T25" s="128">
        <v>42431.16</v>
      </c>
      <c r="U25" s="128">
        <v>30926.2</v>
      </c>
      <c r="V25" s="128">
        <v>11504.96</v>
      </c>
      <c r="W25" s="128">
        <v>0</v>
      </c>
      <c r="X25" s="128">
        <v>0</v>
      </c>
      <c r="Y25" s="128">
        <v>42431.16</v>
      </c>
      <c r="Z25" s="120" t="s">
        <v>25</v>
      </c>
      <c r="AA25" s="120" t="s">
        <v>26</v>
      </c>
      <c r="AB25" s="120" t="s">
        <v>26</v>
      </c>
      <c r="AC25" s="120" t="s">
        <v>26</v>
      </c>
      <c r="AD25" s="120" t="s">
        <v>26</v>
      </c>
      <c r="AE25" s="128">
        <v>12550.4</v>
      </c>
      <c r="AF25" s="128">
        <v>13283.7</v>
      </c>
      <c r="AG25" s="128">
        <v>11591</v>
      </c>
      <c r="AH25" s="128">
        <v>13670.61</v>
      </c>
      <c r="AI25" s="128">
        <v>9180</v>
      </c>
      <c r="AJ25" s="128">
        <v>0</v>
      </c>
      <c r="AK25" s="128">
        <v>0</v>
      </c>
      <c r="AL25" s="128">
        <v>0</v>
      </c>
      <c r="AM25" s="128">
        <v>0</v>
      </c>
      <c r="AN25" s="128">
        <v>0</v>
      </c>
      <c r="AO25" s="128">
        <v>0</v>
      </c>
      <c r="AP25" s="128">
        <v>0</v>
      </c>
      <c r="AQ25" s="122">
        <v>44452</v>
      </c>
      <c r="AR25" s="128">
        <v>2200</v>
      </c>
      <c r="AS25" s="155">
        <f>457+151</f>
        <v>608</v>
      </c>
      <c r="AT25" s="121">
        <v>1</v>
      </c>
      <c r="AU25" s="122">
        <v>45900</v>
      </c>
      <c r="AV25" s="120" t="s">
        <v>245</v>
      </c>
      <c r="AW25" s="120" t="s">
        <v>245</v>
      </c>
      <c r="AX25" s="120" t="s">
        <v>26</v>
      </c>
      <c r="AY25" s="120"/>
      <c r="AZ25" s="120" t="s">
        <v>296</v>
      </c>
      <c r="BA25" s="120"/>
      <c r="BB25" s="120"/>
      <c r="BC25" s="120"/>
      <c r="BD25" s="120"/>
      <c r="BE25" s="120"/>
      <c r="BF25" s="122"/>
      <c r="BG25" s="120" t="s">
        <v>26</v>
      </c>
      <c r="BH25" s="120" t="s">
        <v>26</v>
      </c>
      <c r="BI25" s="120" t="s">
        <v>245</v>
      </c>
      <c r="BJ25" s="120" t="s">
        <v>26</v>
      </c>
      <c r="BK25" s="120" t="s">
        <v>26</v>
      </c>
      <c r="BL25" s="120" t="s">
        <v>26</v>
      </c>
      <c r="BM25" s="120" t="s">
        <v>26</v>
      </c>
      <c r="BN25" s="120" t="s">
        <v>26</v>
      </c>
      <c r="BO25" s="120" t="s">
        <v>26</v>
      </c>
      <c r="BP25" s="120"/>
    </row>
    <row r="26" spans="1:68" s="135" customFormat="1" ht="22.5" x14ac:dyDescent="0.2">
      <c r="A26" s="133">
        <v>23</v>
      </c>
      <c r="B26" s="221" t="s">
        <v>322</v>
      </c>
      <c r="C26" s="133" t="s">
        <v>312</v>
      </c>
      <c r="D26" s="162">
        <v>205</v>
      </c>
      <c r="E26" s="222">
        <v>1</v>
      </c>
      <c r="F26" s="223" t="s">
        <v>109</v>
      </c>
      <c r="G26" s="133" t="s">
        <v>242</v>
      </c>
      <c r="H26" s="224" t="s">
        <v>323</v>
      </c>
      <c r="I26" s="225">
        <v>43698</v>
      </c>
      <c r="J26" s="225" t="s">
        <v>324</v>
      </c>
      <c r="K26" s="224">
        <v>980</v>
      </c>
      <c r="L26" s="226">
        <v>122756.8</v>
      </c>
      <c r="M26" s="227">
        <v>0.18</v>
      </c>
      <c r="N26" s="224">
        <v>0</v>
      </c>
      <c r="O26" s="224" t="s">
        <v>243</v>
      </c>
      <c r="P26" s="224" t="s">
        <v>110</v>
      </c>
      <c r="Q26" s="224" t="s">
        <v>244</v>
      </c>
      <c r="R26" s="224" t="s">
        <v>245</v>
      </c>
      <c r="S26" s="224" t="s">
        <v>26</v>
      </c>
      <c r="T26" s="128">
        <v>66931.839999999997</v>
      </c>
      <c r="U26" s="128">
        <v>57955.8</v>
      </c>
      <c r="V26" s="128">
        <v>8976.0400000000009</v>
      </c>
      <c r="W26" s="128">
        <v>0</v>
      </c>
      <c r="X26" s="128">
        <v>0</v>
      </c>
      <c r="Y26" s="128">
        <v>66931.839999999997</v>
      </c>
      <c r="Z26" s="120" t="s">
        <v>25</v>
      </c>
      <c r="AA26" s="120" t="s">
        <v>26</v>
      </c>
      <c r="AB26" s="120" t="s">
        <v>26</v>
      </c>
      <c r="AC26" s="120" t="s">
        <v>26</v>
      </c>
      <c r="AD26" s="120" t="s">
        <v>26</v>
      </c>
      <c r="AE26" s="128">
        <v>15733.1</v>
      </c>
      <c r="AF26" s="128">
        <v>15269</v>
      </c>
      <c r="AG26" s="128">
        <v>14802</v>
      </c>
      <c r="AH26" s="128">
        <v>14500</v>
      </c>
      <c r="AI26" s="128">
        <v>13850</v>
      </c>
      <c r="AJ26" s="128">
        <v>13520</v>
      </c>
      <c r="AK26" s="128">
        <v>8670</v>
      </c>
      <c r="AL26" s="128">
        <v>0</v>
      </c>
      <c r="AM26" s="128">
        <v>0</v>
      </c>
      <c r="AN26" s="128">
        <v>0</v>
      </c>
      <c r="AO26" s="128">
        <v>0</v>
      </c>
      <c r="AP26" s="128">
        <v>0</v>
      </c>
      <c r="AQ26" s="122">
        <v>44594</v>
      </c>
      <c r="AR26" s="128">
        <v>4270</v>
      </c>
      <c r="AS26" s="155">
        <f>306+151</f>
        <v>457</v>
      </c>
      <c r="AT26" s="121">
        <v>1</v>
      </c>
      <c r="AU26" s="122">
        <v>46235</v>
      </c>
      <c r="AV26" s="120" t="s">
        <v>245</v>
      </c>
      <c r="AW26" s="120" t="s">
        <v>245</v>
      </c>
      <c r="AX26" s="120" t="s">
        <v>26</v>
      </c>
      <c r="AY26" s="120"/>
      <c r="AZ26" s="120" t="s">
        <v>296</v>
      </c>
      <c r="BA26" s="120"/>
      <c r="BB26" s="120"/>
      <c r="BC26" s="120"/>
      <c r="BD26" s="120"/>
      <c r="BE26" s="120"/>
      <c r="BF26" s="122"/>
      <c r="BG26" s="120" t="s">
        <v>26</v>
      </c>
      <c r="BH26" s="120" t="s">
        <v>26</v>
      </c>
      <c r="BI26" s="120" t="s">
        <v>245</v>
      </c>
      <c r="BJ26" s="120" t="s">
        <v>26</v>
      </c>
      <c r="BK26" s="120" t="s">
        <v>26</v>
      </c>
      <c r="BL26" s="120" t="s">
        <v>26</v>
      </c>
      <c r="BM26" s="120" t="s">
        <v>26</v>
      </c>
      <c r="BN26" s="120" t="s">
        <v>26</v>
      </c>
      <c r="BO26" s="120" t="s">
        <v>26</v>
      </c>
      <c r="BP26" s="120"/>
    </row>
    <row r="27" spans="1:68" s="135" customFormat="1" ht="22.5" x14ac:dyDescent="0.2">
      <c r="A27" s="133">
        <v>24</v>
      </c>
      <c r="B27" s="221" t="s">
        <v>325</v>
      </c>
      <c r="C27" s="133" t="s">
        <v>256</v>
      </c>
      <c r="D27" s="162">
        <v>205</v>
      </c>
      <c r="E27" s="222">
        <v>1</v>
      </c>
      <c r="F27" s="223" t="s">
        <v>109</v>
      </c>
      <c r="G27" s="133" t="s">
        <v>242</v>
      </c>
      <c r="H27" s="224" t="s">
        <v>326</v>
      </c>
      <c r="I27" s="225">
        <v>39331</v>
      </c>
      <c r="J27" s="225" t="s">
        <v>327</v>
      </c>
      <c r="K27" s="224">
        <v>840</v>
      </c>
      <c r="L27" s="226">
        <v>38514.85</v>
      </c>
      <c r="M27" s="227">
        <v>0.1</v>
      </c>
      <c r="N27" s="224">
        <v>0.4</v>
      </c>
      <c r="O27" s="224" t="s">
        <v>243</v>
      </c>
      <c r="P27" s="224" t="s">
        <v>110</v>
      </c>
      <c r="Q27" s="224" t="s">
        <v>263</v>
      </c>
      <c r="R27" s="224" t="s">
        <v>245</v>
      </c>
      <c r="S27" s="224" t="s">
        <v>26</v>
      </c>
      <c r="T27" s="128">
        <v>699415.07</v>
      </c>
      <c r="U27" s="128">
        <v>655607.35</v>
      </c>
      <c r="V27" s="128">
        <v>43807.72</v>
      </c>
      <c r="W27" s="128">
        <v>0</v>
      </c>
      <c r="X27" s="128">
        <v>0</v>
      </c>
      <c r="Y27" s="128">
        <v>19126.11</v>
      </c>
      <c r="Z27" s="120" t="s">
        <v>25</v>
      </c>
      <c r="AA27" s="120" t="s">
        <v>25</v>
      </c>
      <c r="AB27" s="120" t="s">
        <v>26</v>
      </c>
      <c r="AC27" s="120" t="s">
        <v>26</v>
      </c>
      <c r="AD27" s="120" t="s">
        <v>26</v>
      </c>
      <c r="AE27" s="128">
        <v>0</v>
      </c>
      <c r="AF27" s="128">
        <v>0</v>
      </c>
      <c r="AG27" s="128">
        <v>0</v>
      </c>
      <c r="AH27" s="128">
        <v>0</v>
      </c>
      <c r="AI27" s="128">
        <v>0</v>
      </c>
      <c r="AJ27" s="128">
        <v>0</v>
      </c>
      <c r="AK27" s="128">
        <v>0</v>
      </c>
      <c r="AL27" s="128">
        <v>0</v>
      </c>
      <c r="AM27" s="128">
        <v>0</v>
      </c>
      <c r="AN27" s="128">
        <v>0</v>
      </c>
      <c r="AO27" s="128">
        <v>0</v>
      </c>
      <c r="AP27" s="128">
        <v>0</v>
      </c>
      <c r="AQ27" s="122">
        <v>43706</v>
      </c>
      <c r="AR27" s="128">
        <v>102813.62</v>
      </c>
      <c r="AS27" s="155">
        <f>4196+92</f>
        <v>4288</v>
      </c>
      <c r="AT27" s="121">
        <v>4</v>
      </c>
      <c r="AU27" s="122">
        <v>41885</v>
      </c>
      <c r="AV27" s="120" t="s">
        <v>245</v>
      </c>
      <c r="AW27" s="120" t="s">
        <v>245</v>
      </c>
      <c r="AX27" s="120" t="s">
        <v>26</v>
      </c>
      <c r="AY27" s="120"/>
      <c r="AZ27" s="120" t="s">
        <v>296</v>
      </c>
      <c r="BA27" s="120"/>
      <c r="BB27" s="120"/>
      <c r="BC27" s="120"/>
      <c r="BD27" s="120"/>
      <c r="BE27" s="120"/>
      <c r="BF27" s="122"/>
      <c r="BG27" s="120" t="s">
        <v>25</v>
      </c>
      <c r="BH27" s="120" t="s">
        <v>26</v>
      </c>
      <c r="BI27" s="120" t="s">
        <v>245</v>
      </c>
      <c r="BJ27" s="120" t="s">
        <v>26</v>
      </c>
      <c r="BK27" s="120" t="s">
        <v>26</v>
      </c>
      <c r="BL27" s="120" t="s">
        <v>26</v>
      </c>
      <c r="BM27" s="120" t="s">
        <v>26</v>
      </c>
      <c r="BN27" s="120" t="s">
        <v>26</v>
      </c>
      <c r="BO27" s="120" t="s">
        <v>26</v>
      </c>
      <c r="BP27" s="120" t="s">
        <v>302</v>
      </c>
    </row>
    <row r="28" spans="1:68" s="135" customFormat="1" ht="45" x14ac:dyDescent="0.2">
      <c r="A28" s="133">
        <v>25</v>
      </c>
      <c r="B28" s="221">
        <v>9228541</v>
      </c>
      <c r="C28" s="133" t="s">
        <v>256</v>
      </c>
      <c r="D28" s="162">
        <v>205</v>
      </c>
      <c r="E28" s="222">
        <v>1</v>
      </c>
      <c r="F28" s="223" t="s">
        <v>109</v>
      </c>
      <c r="G28" s="133" t="s">
        <v>242</v>
      </c>
      <c r="H28" s="224" t="s">
        <v>328</v>
      </c>
      <c r="I28" s="225">
        <v>39283</v>
      </c>
      <c r="J28" s="225">
        <v>41839</v>
      </c>
      <c r="K28" s="224">
        <v>840</v>
      </c>
      <c r="L28" s="226">
        <v>543760</v>
      </c>
      <c r="M28" s="227">
        <v>0.155</v>
      </c>
      <c r="N28" s="224">
        <v>0</v>
      </c>
      <c r="O28" s="224" t="s">
        <v>329</v>
      </c>
      <c r="P28" s="230" t="s">
        <v>330</v>
      </c>
      <c r="Q28" s="224" t="s">
        <v>331</v>
      </c>
      <c r="R28" s="224" t="s">
        <v>245</v>
      </c>
      <c r="S28" s="224" t="s">
        <v>26</v>
      </c>
      <c r="T28" s="128">
        <v>12020535.810000001</v>
      </c>
      <c r="U28" s="128">
        <v>12020535.810000001</v>
      </c>
      <c r="V28" s="128">
        <v>0</v>
      </c>
      <c r="W28" s="128">
        <v>0</v>
      </c>
      <c r="X28" s="128">
        <v>0</v>
      </c>
      <c r="Y28" s="128">
        <v>328711.95</v>
      </c>
      <c r="Z28" s="120" t="s">
        <v>25</v>
      </c>
      <c r="AA28" s="120" t="s">
        <v>26</v>
      </c>
      <c r="AB28" s="120" t="s">
        <v>26</v>
      </c>
      <c r="AC28" s="120" t="s">
        <v>25</v>
      </c>
      <c r="AD28" s="120" t="s">
        <v>25</v>
      </c>
      <c r="AE28" s="128">
        <v>1000.33</v>
      </c>
      <c r="AF28" s="128">
        <v>1532.48</v>
      </c>
      <c r="AG28" s="128">
        <v>0</v>
      </c>
      <c r="AH28" s="128">
        <v>0</v>
      </c>
      <c r="AI28" s="128">
        <v>0</v>
      </c>
      <c r="AJ28" s="128">
        <v>0</v>
      </c>
      <c r="AK28" s="128">
        <v>0</v>
      </c>
      <c r="AL28" s="128">
        <v>0</v>
      </c>
      <c r="AM28" s="128">
        <v>0</v>
      </c>
      <c r="AN28" s="128">
        <v>0</v>
      </c>
      <c r="AO28" s="128">
        <v>0</v>
      </c>
      <c r="AP28" s="128">
        <v>0</v>
      </c>
      <c r="AQ28" s="122">
        <v>44196</v>
      </c>
      <c r="AR28" s="128">
        <v>383.4</v>
      </c>
      <c r="AS28" s="155">
        <f>4357+151</f>
        <v>4508</v>
      </c>
      <c r="AT28" s="121">
        <v>4</v>
      </c>
      <c r="AU28" s="122">
        <v>42934</v>
      </c>
      <c r="AV28" s="120" t="s">
        <v>245</v>
      </c>
      <c r="AW28" s="120" t="s">
        <v>245</v>
      </c>
      <c r="AX28" s="120" t="s">
        <v>26</v>
      </c>
      <c r="AY28" s="120"/>
      <c r="AZ28" s="120" t="s">
        <v>296</v>
      </c>
      <c r="BA28" s="120"/>
      <c r="BB28" s="120"/>
      <c r="BC28" s="120"/>
      <c r="BD28" s="120"/>
      <c r="BE28" s="120"/>
      <c r="BF28" s="122"/>
      <c r="BG28" s="120" t="s">
        <v>25</v>
      </c>
      <c r="BH28" s="120" t="s">
        <v>25</v>
      </c>
      <c r="BI28" s="120" t="s">
        <v>245</v>
      </c>
      <c r="BJ28" s="120" t="s">
        <v>26</v>
      </c>
      <c r="BK28" s="120" t="s">
        <v>26</v>
      </c>
      <c r="BL28" s="120" t="s">
        <v>26</v>
      </c>
      <c r="BM28" s="120" t="s">
        <v>26</v>
      </c>
      <c r="BN28" s="120" t="s">
        <v>26</v>
      </c>
      <c r="BO28" s="120" t="s">
        <v>26</v>
      </c>
      <c r="BP28" s="120" t="s">
        <v>340</v>
      </c>
    </row>
    <row r="29" spans="1:68" s="135" customFormat="1" ht="45" x14ac:dyDescent="0.2">
      <c r="A29" s="133">
        <v>26</v>
      </c>
      <c r="B29" s="221">
        <v>9228429</v>
      </c>
      <c r="C29" s="133" t="s">
        <v>256</v>
      </c>
      <c r="D29" s="162">
        <v>205</v>
      </c>
      <c r="E29" s="222">
        <v>1</v>
      </c>
      <c r="F29" s="223" t="s">
        <v>109</v>
      </c>
      <c r="G29" s="133" t="s">
        <v>242</v>
      </c>
      <c r="H29" s="224" t="s">
        <v>332</v>
      </c>
      <c r="I29" s="225">
        <v>39269</v>
      </c>
      <c r="J29" s="225">
        <v>41095</v>
      </c>
      <c r="K29" s="224">
        <v>840</v>
      </c>
      <c r="L29" s="226">
        <v>680000</v>
      </c>
      <c r="M29" s="227">
        <v>0.15</v>
      </c>
      <c r="N29" s="224">
        <v>0</v>
      </c>
      <c r="O29" s="224" t="s">
        <v>329</v>
      </c>
      <c r="P29" s="230" t="s">
        <v>333</v>
      </c>
      <c r="Q29" s="224" t="s">
        <v>244</v>
      </c>
      <c r="R29" s="224" t="s">
        <v>245</v>
      </c>
      <c r="S29" s="224" t="s">
        <v>26</v>
      </c>
      <c r="T29" s="128">
        <v>21978105.98</v>
      </c>
      <c r="U29" s="128">
        <v>19550295.420000002</v>
      </c>
      <c r="V29" s="128">
        <v>2427810.56</v>
      </c>
      <c r="W29" s="128">
        <v>0</v>
      </c>
      <c r="X29" s="128">
        <v>0</v>
      </c>
      <c r="Y29" s="128">
        <v>601010.31999999995</v>
      </c>
      <c r="Z29" s="120" t="s">
        <v>25</v>
      </c>
      <c r="AA29" s="120" t="s">
        <v>295</v>
      </c>
      <c r="AB29" s="120" t="s">
        <v>295</v>
      </c>
      <c r="AC29" s="120" t="s">
        <v>26</v>
      </c>
      <c r="AD29" s="120" t="s">
        <v>26</v>
      </c>
      <c r="AE29" s="128">
        <v>0</v>
      </c>
      <c r="AF29" s="128">
        <v>0</v>
      </c>
      <c r="AG29" s="128">
        <v>0</v>
      </c>
      <c r="AH29" s="128">
        <v>0</v>
      </c>
      <c r="AI29" s="128">
        <v>0</v>
      </c>
      <c r="AJ29" s="128">
        <v>0</v>
      </c>
      <c r="AK29" s="128">
        <v>0</v>
      </c>
      <c r="AL29" s="128">
        <v>0</v>
      </c>
      <c r="AM29" s="128">
        <v>0</v>
      </c>
      <c r="AN29" s="128">
        <v>0</v>
      </c>
      <c r="AO29" s="128">
        <v>0</v>
      </c>
      <c r="AP29" s="128">
        <v>0</v>
      </c>
      <c r="AQ29" s="122">
        <v>40438</v>
      </c>
      <c r="AR29" s="128">
        <v>1121378.3600000001</v>
      </c>
      <c r="AS29" s="155">
        <f>4906+151</f>
        <v>5057</v>
      </c>
      <c r="AT29" s="121">
        <v>4</v>
      </c>
      <c r="AU29" s="122">
        <v>42189</v>
      </c>
      <c r="AV29" s="120" t="s">
        <v>245</v>
      </c>
      <c r="AW29" s="120" t="s">
        <v>245</v>
      </c>
      <c r="AX29" s="120" t="s">
        <v>26</v>
      </c>
      <c r="AY29" s="120"/>
      <c r="AZ29" s="120" t="s">
        <v>296</v>
      </c>
      <c r="BA29" s="120" t="s">
        <v>297</v>
      </c>
      <c r="BB29" s="120"/>
      <c r="BC29" s="120"/>
      <c r="BD29" s="120"/>
      <c r="BE29" s="120"/>
      <c r="BF29" s="122"/>
      <c r="BG29" s="120" t="s">
        <v>25</v>
      </c>
      <c r="BH29" s="120" t="s">
        <v>26</v>
      </c>
      <c r="BI29" s="120" t="s">
        <v>245</v>
      </c>
      <c r="BJ29" s="120" t="s">
        <v>26</v>
      </c>
      <c r="BK29" s="120" t="s">
        <v>26</v>
      </c>
      <c r="BL29" s="120" t="s">
        <v>26</v>
      </c>
      <c r="BM29" s="120" t="s">
        <v>25</v>
      </c>
      <c r="BN29" s="120" t="s">
        <v>26</v>
      </c>
      <c r="BO29" s="120" t="s">
        <v>26</v>
      </c>
      <c r="BP29" s="120" t="s">
        <v>340</v>
      </c>
    </row>
    <row r="30" spans="1:68" s="135" customFormat="1" ht="22.5" x14ac:dyDescent="0.2">
      <c r="A30" s="133">
        <v>27</v>
      </c>
      <c r="B30" s="221">
        <v>9228453</v>
      </c>
      <c r="C30" s="133" t="s">
        <v>256</v>
      </c>
      <c r="D30" s="162">
        <v>205</v>
      </c>
      <c r="E30" s="222">
        <v>1</v>
      </c>
      <c r="F30" s="223" t="s">
        <v>109</v>
      </c>
      <c r="G30" s="133" t="s">
        <v>242</v>
      </c>
      <c r="H30" s="224" t="s">
        <v>334</v>
      </c>
      <c r="I30" s="225">
        <v>39324</v>
      </c>
      <c r="J30" s="225">
        <v>41150</v>
      </c>
      <c r="K30" s="224">
        <v>840</v>
      </c>
      <c r="L30" s="226">
        <v>136890</v>
      </c>
      <c r="M30" s="227">
        <v>0.1</v>
      </c>
      <c r="N30" s="224">
        <v>0.4</v>
      </c>
      <c r="O30" s="224" t="s">
        <v>329</v>
      </c>
      <c r="P30" s="230" t="s">
        <v>335</v>
      </c>
      <c r="Q30" s="224" t="s">
        <v>246</v>
      </c>
      <c r="R30" s="224" t="s">
        <v>245</v>
      </c>
      <c r="S30" s="224" t="s">
        <v>26</v>
      </c>
      <c r="T30" s="128">
        <v>4212447.47</v>
      </c>
      <c r="U30" s="128">
        <v>4212447.47</v>
      </c>
      <c r="V30" s="128">
        <v>0</v>
      </c>
      <c r="W30" s="128">
        <v>0</v>
      </c>
      <c r="X30" s="128">
        <v>0</v>
      </c>
      <c r="Y30" s="128">
        <v>115193.02</v>
      </c>
      <c r="Z30" s="120" t="s">
        <v>25</v>
      </c>
      <c r="AA30" s="120" t="s">
        <v>295</v>
      </c>
      <c r="AB30" s="120" t="s">
        <v>26</v>
      </c>
      <c r="AC30" s="120" t="s">
        <v>26</v>
      </c>
      <c r="AD30" s="120" t="s">
        <v>26</v>
      </c>
      <c r="AE30" s="128">
        <v>0</v>
      </c>
      <c r="AF30" s="128">
        <v>0</v>
      </c>
      <c r="AG30" s="128">
        <v>0</v>
      </c>
      <c r="AH30" s="128">
        <v>0</v>
      </c>
      <c r="AI30" s="128">
        <v>5349.31</v>
      </c>
      <c r="AJ30" s="128">
        <v>805.4</v>
      </c>
      <c r="AK30" s="128">
        <v>0</v>
      </c>
      <c r="AL30" s="128">
        <v>0</v>
      </c>
      <c r="AM30" s="128">
        <v>0</v>
      </c>
      <c r="AN30" s="128">
        <v>0</v>
      </c>
      <c r="AO30" s="128">
        <v>0</v>
      </c>
      <c r="AP30" s="128">
        <v>0</v>
      </c>
      <c r="AQ30" s="122">
        <v>44474</v>
      </c>
      <c r="AR30" s="128">
        <v>805.4</v>
      </c>
      <c r="AS30" s="155">
        <f>3777+151</f>
        <v>3928</v>
      </c>
      <c r="AT30" s="121">
        <v>4</v>
      </c>
      <c r="AU30" s="122">
        <v>42244</v>
      </c>
      <c r="AV30" s="120" t="s">
        <v>245</v>
      </c>
      <c r="AW30" s="120" t="s">
        <v>245</v>
      </c>
      <c r="AX30" s="120" t="s">
        <v>26</v>
      </c>
      <c r="AY30" s="120"/>
      <c r="AZ30" s="120" t="s">
        <v>296</v>
      </c>
      <c r="BA30" s="120"/>
      <c r="BB30" s="120"/>
      <c r="BC30" s="120"/>
      <c r="BD30" s="120"/>
      <c r="BE30" s="120"/>
      <c r="BF30" s="122"/>
      <c r="BG30" s="120" t="s">
        <v>25</v>
      </c>
      <c r="BH30" s="120" t="s">
        <v>26</v>
      </c>
      <c r="BI30" s="120" t="s">
        <v>245</v>
      </c>
      <c r="BJ30" s="120" t="s">
        <v>26</v>
      </c>
      <c r="BK30" s="120" t="s">
        <v>26</v>
      </c>
      <c r="BL30" s="120" t="s">
        <v>26</v>
      </c>
      <c r="BM30" s="120" t="s">
        <v>26</v>
      </c>
      <c r="BN30" s="120" t="s">
        <v>26</v>
      </c>
      <c r="BO30" s="120" t="s">
        <v>26</v>
      </c>
      <c r="BP30" s="120" t="s">
        <v>340</v>
      </c>
    </row>
    <row r="31" spans="1:68" s="135" customFormat="1" ht="56.25" x14ac:dyDescent="0.2">
      <c r="A31" s="133">
        <v>28</v>
      </c>
      <c r="B31" s="221">
        <v>9228500</v>
      </c>
      <c r="C31" s="133" t="s">
        <v>256</v>
      </c>
      <c r="D31" s="162">
        <v>205</v>
      </c>
      <c r="E31" s="222">
        <v>1</v>
      </c>
      <c r="F31" s="223" t="s">
        <v>109</v>
      </c>
      <c r="G31" s="133" t="s">
        <v>242</v>
      </c>
      <c r="H31" s="224" t="s">
        <v>336</v>
      </c>
      <c r="I31" s="225">
        <v>39177</v>
      </c>
      <c r="J31" s="225">
        <v>39911</v>
      </c>
      <c r="K31" s="224">
        <v>840</v>
      </c>
      <c r="L31" s="226">
        <v>500000</v>
      </c>
      <c r="M31" s="227">
        <v>0.13500000000000001</v>
      </c>
      <c r="N31" s="224">
        <v>0</v>
      </c>
      <c r="O31" s="224" t="s">
        <v>337</v>
      </c>
      <c r="P31" s="230" t="s">
        <v>333</v>
      </c>
      <c r="Q31" s="224" t="s">
        <v>244</v>
      </c>
      <c r="R31" s="224" t="s">
        <v>245</v>
      </c>
      <c r="S31" s="224" t="s">
        <v>26</v>
      </c>
      <c r="T31" s="128">
        <v>6908003.0899999999</v>
      </c>
      <c r="U31" s="128">
        <v>5876889.6100000003</v>
      </c>
      <c r="V31" s="128">
        <v>1031113.48</v>
      </c>
      <c r="W31" s="128">
        <v>0</v>
      </c>
      <c r="X31" s="128">
        <v>0</v>
      </c>
      <c r="Y31" s="128">
        <v>188905.32</v>
      </c>
      <c r="Z31" s="120" t="s">
        <v>25</v>
      </c>
      <c r="AA31" s="120" t="s">
        <v>25</v>
      </c>
      <c r="AB31" s="120" t="s">
        <v>295</v>
      </c>
      <c r="AC31" s="120" t="s">
        <v>26</v>
      </c>
      <c r="AD31" s="120" t="s">
        <v>295</v>
      </c>
      <c r="AE31" s="128">
        <v>0</v>
      </c>
      <c r="AF31" s="128">
        <v>0</v>
      </c>
      <c r="AG31" s="128">
        <v>0</v>
      </c>
      <c r="AH31" s="128">
        <v>0</v>
      </c>
      <c r="AI31" s="128">
        <v>0</v>
      </c>
      <c r="AJ31" s="128">
        <v>0</v>
      </c>
      <c r="AK31" s="128">
        <v>0</v>
      </c>
      <c r="AL31" s="128">
        <v>0</v>
      </c>
      <c r="AM31" s="128">
        <v>0</v>
      </c>
      <c r="AN31" s="128">
        <v>0</v>
      </c>
      <c r="AO31" s="128">
        <v>0</v>
      </c>
      <c r="AP31" s="128">
        <v>0</v>
      </c>
      <c r="AQ31" s="122">
        <v>41428</v>
      </c>
      <c r="AR31" s="128">
        <v>1700.03</v>
      </c>
      <c r="AS31" s="155">
        <f>4995+151</f>
        <v>5146</v>
      </c>
      <c r="AT31" s="121">
        <v>4</v>
      </c>
      <c r="AU31" s="122">
        <v>41006</v>
      </c>
      <c r="AV31" s="120" t="s">
        <v>245</v>
      </c>
      <c r="AW31" s="120" t="s">
        <v>245</v>
      </c>
      <c r="AX31" s="120" t="s">
        <v>26</v>
      </c>
      <c r="AY31" s="120"/>
      <c r="AZ31" s="120" t="s">
        <v>296</v>
      </c>
      <c r="BA31" s="120" t="s">
        <v>297</v>
      </c>
      <c r="BB31" s="120"/>
      <c r="BC31" s="120"/>
      <c r="BD31" s="120"/>
      <c r="BE31" s="120"/>
      <c r="BF31" s="122"/>
      <c r="BG31" s="120" t="s">
        <v>26</v>
      </c>
      <c r="BH31" s="120" t="s">
        <v>25</v>
      </c>
      <c r="BI31" s="120" t="s">
        <v>245</v>
      </c>
      <c r="BJ31" s="120" t="s">
        <v>26</v>
      </c>
      <c r="BK31" s="120" t="s">
        <v>26</v>
      </c>
      <c r="BL31" s="120" t="s">
        <v>26</v>
      </c>
      <c r="BM31" s="120" t="s">
        <v>25</v>
      </c>
      <c r="BN31" s="120" t="s">
        <v>26</v>
      </c>
      <c r="BO31" s="120" t="s">
        <v>26</v>
      </c>
      <c r="BP31" s="120" t="s">
        <v>341</v>
      </c>
    </row>
    <row r="32" spans="1:68" s="135" customFormat="1" ht="67.5" x14ac:dyDescent="0.2">
      <c r="A32" s="133">
        <v>29</v>
      </c>
      <c r="B32" s="221">
        <v>9228504</v>
      </c>
      <c r="C32" s="133" t="s">
        <v>256</v>
      </c>
      <c r="D32" s="162">
        <v>205</v>
      </c>
      <c r="E32" s="222">
        <v>1</v>
      </c>
      <c r="F32" s="223" t="s">
        <v>109</v>
      </c>
      <c r="G32" s="133" t="s">
        <v>242</v>
      </c>
      <c r="H32" s="224" t="s">
        <v>338</v>
      </c>
      <c r="I32" s="225">
        <v>39317</v>
      </c>
      <c r="J32" s="225">
        <v>41873</v>
      </c>
      <c r="K32" s="224">
        <v>840</v>
      </c>
      <c r="L32" s="226">
        <v>400000</v>
      </c>
      <c r="M32" s="227">
        <v>0.125</v>
      </c>
      <c r="N32" s="224">
        <v>0</v>
      </c>
      <c r="O32" s="224" t="s">
        <v>337</v>
      </c>
      <c r="P32" s="230" t="s">
        <v>333</v>
      </c>
      <c r="Q32" s="224" t="s">
        <v>244</v>
      </c>
      <c r="R32" s="224" t="s">
        <v>245</v>
      </c>
      <c r="S32" s="224" t="s">
        <v>26</v>
      </c>
      <c r="T32" s="128">
        <v>21697571.799999997</v>
      </c>
      <c r="U32" s="128">
        <v>18176880.469999999</v>
      </c>
      <c r="V32" s="128">
        <v>3520691.33</v>
      </c>
      <c r="W32" s="128">
        <v>0</v>
      </c>
      <c r="X32" s="128">
        <v>0</v>
      </c>
      <c r="Y32" s="128">
        <v>593338.87</v>
      </c>
      <c r="Z32" s="120" t="s">
        <v>295</v>
      </c>
      <c r="AA32" s="120" t="s">
        <v>26</v>
      </c>
      <c r="AB32" s="120" t="s">
        <v>25</v>
      </c>
      <c r="AC32" s="120" t="s">
        <v>26</v>
      </c>
      <c r="AD32" s="120" t="s">
        <v>26</v>
      </c>
      <c r="AE32" s="128">
        <v>0</v>
      </c>
      <c r="AF32" s="128">
        <v>12858699.220000001</v>
      </c>
      <c r="AG32" s="128">
        <v>0</v>
      </c>
      <c r="AH32" s="128">
        <v>0</v>
      </c>
      <c r="AI32" s="128">
        <v>0</v>
      </c>
      <c r="AJ32" s="128">
        <v>0</v>
      </c>
      <c r="AK32" s="128">
        <v>0</v>
      </c>
      <c r="AL32" s="128">
        <v>0</v>
      </c>
      <c r="AM32" s="128">
        <v>0</v>
      </c>
      <c r="AN32" s="128">
        <v>0</v>
      </c>
      <c r="AO32" s="128">
        <v>0</v>
      </c>
      <c r="AP32" s="128">
        <v>0</v>
      </c>
      <c r="AQ32" s="122">
        <v>44126</v>
      </c>
      <c r="AR32" s="128">
        <v>12858699.220000001</v>
      </c>
      <c r="AS32" s="155">
        <f>3229+151</f>
        <v>3380</v>
      </c>
      <c r="AT32" s="121">
        <v>4</v>
      </c>
      <c r="AU32" s="122">
        <v>42968</v>
      </c>
      <c r="AV32" s="120" t="s">
        <v>245</v>
      </c>
      <c r="AW32" s="120" t="s">
        <v>245</v>
      </c>
      <c r="AX32" s="120" t="s">
        <v>26</v>
      </c>
      <c r="AY32" s="120"/>
      <c r="AZ32" s="120" t="s">
        <v>296</v>
      </c>
      <c r="BA32" s="120" t="s">
        <v>297</v>
      </c>
      <c r="BB32" s="120"/>
      <c r="BC32" s="120"/>
      <c r="BD32" s="120"/>
      <c r="BE32" s="120"/>
      <c r="BF32" s="122"/>
      <c r="BG32" s="120" t="s">
        <v>25</v>
      </c>
      <c r="BH32" s="120" t="s">
        <v>25</v>
      </c>
      <c r="BI32" s="120" t="s">
        <v>245</v>
      </c>
      <c r="BJ32" s="120" t="s">
        <v>26</v>
      </c>
      <c r="BK32" s="120" t="s">
        <v>26</v>
      </c>
      <c r="BL32" s="120" t="s">
        <v>26</v>
      </c>
      <c r="BM32" s="120" t="s">
        <v>25</v>
      </c>
      <c r="BN32" s="120" t="s">
        <v>26</v>
      </c>
      <c r="BO32" s="120" t="s">
        <v>26</v>
      </c>
      <c r="BP32" s="120" t="s">
        <v>424</v>
      </c>
    </row>
    <row r="33" spans="1:68" s="135" customFormat="1" ht="45" x14ac:dyDescent="0.2">
      <c r="A33" s="133">
        <v>30</v>
      </c>
      <c r="B33" s="221">
        <v>9228508</v>
      </c>
      <c r="C33" s="133" t="s">
        <v>256</v>
      </c>
      <c r="D33" s="162">
        <v>205</v>
      </c>
      <c r="E33" s="222">
        <v>1</v>
      </c>
      <c r="F33" s="223" t="s">
        <v>109</v>
      </c>
      <c r="G33" s="133" t="s">
        <v>242</v>
      </c>
      <c r="H33" s="224" t="s">
        <v>339</v>
      </c>
      <c r="I33" s="225">
        <v>39548</v>
      </c>
      <c r="J33" s="225">
        <v>42102</v>
      </c>
      <c r="K33" s="224">
        <v>840</v>
      </c>
      <c r="L33" s="226">
        <v>500000</v>
      </c>
      <c r="M33" s="227">
        <v>0.14000000000000001</v>
      </c>
      <c r="N33" s="224">
        <v>0</v>
      </c>
      <c r="O33" s="224" t="s">
        <v>329</v>
      </c>
      <c r="P33" s="230" t="s">
        <v>333</v>
      </c>
      <c r="Q33" s="224" t="s">
        <v>244</v>
      </c>
      <c r="R33" s="224" t="s">
        <v>245</v>
      </c>
      <c r="S33" s="224" t="s">
        <v>26</v>
      </c>
      <c r="T33" s="128">
        <v>10922577.5</v>
      </c>
      <c r="U33" s="128">
        <v>10922577.5</v>
      </c>
      <c r="V33" s="128">
        <v>0</v>
      </c>
      <c r="W33" s="128">
        <v>0</v>
      </c>
      <c r="X33" s="128">
        <v>0</v>
      </c>
      <c r="Y33" s="128">
        <v>298687.33</v>
      </c>
      <c r="Z33" s="120" t="s">
        <v>25</v>
      </c>
      <c r="AA33" s="120" t="s">
        <v>26</v>
      </c>
      <c r="AB33" s="120" t="s">
        <v>25</v>
      </c>
      <c r="AC33" s="120" t="s">
        <v>26</v>
      </c>
      <c r="AD33" s="120" t="s">
        <v>26</v>
      </c>
      <c r="AE33" s="128">
        <v>0</v>
      </c>
      <c r="AF33" s="128">
        <v>0</v>
      </c>
      <c r="AG33" s="128">
        <v>0</v>
      </c>
      <c r="AH33" s="128">
        <v>0</v>
      </c>
      <c r="AI33" s="128">
        <v>0</v>
      </c>
      <c r="AJ33" s="128">
        <v>0</v>
      </c>
      <c r="AK33" s="128">
        <v>0</v>
      </c>
      <c r="AL33" s="128">
        <v>0</v>
      </c>
      <c r="AM33" s="128">
        <v>0</v>
      </c>
      <c r="AN33" s="128">
        <v>0</v>
      </c>
      <c r="AO33" s="128">
        <v>86764.85</v>
      </c>
      <c r="AP33" s="128">
        <v>0</v>
      </c>
      <c r="AQ33" s="122">
        <v>44992</v>
      </c>
      <c r="AR33" s="128">
        <v>83395.06</v>
      </c>
      <c r="AS33" s="155">
        <f>5277+151</f>
        <v>5428</v>
      </c>
      <c r="AT33" s="121">
        <v>4</v>
      </c>
      <c r="AU33" s="122">
        <v>43197</v>
      </c>
      <c r="AV33" s="120" t="s">
        <v>245</v>
      </c>
      <c r="AW33" s="120" t="s">
        <v>245</v>
      </c>
      <c r="AX33" s="120" t="s">
        <v>26</v>
      </c>
      <c r="AY33" s="120"/>
      <c r="AZ33" s="120" t="s">
        <v>296</v>
      </c>
      <c r="BA33" s="120" t="s">
        <v>297</v>
      </c>
      <c r="BB33" s="120"/>
      <c r="BC33" s="120"/>
      <c r="BD33" s="120"/>
      <c r="BE33" s="120"/>
      <c r="BF33" s="122"/>
      <c r="BG33" s="120" t="s">
        <v>25</v>
      </c>
      <c r="BH33" s="120" t="s">
        <v>25</v>
      </c>
      <c r="BI33" s="120" t="s">
        <v>245</v>
      </c>
      <c r="BJ33" s="120" t="s">
        <v>26</v>
      </c>
      <c r="BK33" s="120" t="s">
        <v>26</v>
      </c>
      <c r="BL33" s="120" t="s">
        <v>26</v>
      </c>
      <c r="BM33" s="120" t="s">
        <v>25</v>
      </c>
      <c r="BN33" s="120" t="s">
        <v>26</v>
      </c>
      <c r="BO33" s="120" t="s">
        <v>26</v>
      </c>
      <c r="BP33" s="120" t="s">
        <v>342</v>
      </c>
    </row>
    <row r="34" spans="1:68" s="135" customFormat="1" ht="33.75" x14ac:dyDescent="0.2">
      <c r="A34" s="133">
        <v>31</v>
      </c>
      <c r="B34" s="221">
        <v>9228510</v>
      </c>
      <c r="C34" s="133" t="s">
        <v>256</v>
      </c>
      <c r="D34" s="162">
        <v>205</v>
      </c>
      <c r="E34" s="222">
        <v>1</v>
      </c>
      <c r="F34" s="223" t="s">
        <v>109</v>
      </c>
      <c r="G34" s="133" t="s">
        <v>242</v>
      </c>
      <c r="H34" s="224" t="s">
        <v>343</v>
      </c>
      <c r="I34" s="225">
        <v>39216</v>
      </c>
      <c r="J34" s="225">
        <v>41042</v>
      </c>
      <c r="K34" s="224">
        <v>840</v>
      </c>
      <c r="L34" s="226">
        <v>200000</v>
      </c>
      <c r="M34" s="227">
        <v>0.16</v>
      </c>
      <c r="N34" s="231">
        <v>2E-3</v>
      </c>
      <c r="O34" s="224" t="s">
        <v>337</v>
      </c>
      <c r="P34" s="230" t="s">
        <v>344</v>
      </c>
      <c r="Q34" s="224" t="s">
        <v>244</v>
      </c>
      <c r="R34" s="224" t="s">
        <v>245</v>
      </c>
      <c r="S34" s="224" t="s">
        <v>26</v>
      </c>
      <c r="T34" s="128">
        <v>3553173.02</v>
      </c>
      <c r="U34" s="128">
        <v>3469213.71</v>
      </c>
      <c r="V34" s="128">
        <v>83959.31</v>
      </c>
      <c r="W34" s="128">
        <v>0</v>
      </c>
      <c r="X34" s="128">
        <v>0</v>
      </c>
      <c r="Y34" s="128">
        <v>97164.59</v>
      </c>
      <c r="Z34" s="120" t="s">
        <v>25</v>
      </c>
      <c r="AA34" s="120" t="s">
        <v>25</v>
      </c>
      <c r="AB34" s="120" t="s">
        <v>26</v>
      </c>
      <c r="AC34" s="120" t="s">
        <v>25</v>
      </c>
      <c r="AD34" s="120" t="s">
        <v>26</v>
      </c>
      <c r="AE34" s="128">
        <v>0</v>
      </c>
      <c r="AF34" s="128">
        <v>0</v>
      </c>
      <c r="AG34" s="128">
        <v>0</v>
      </c>
      <c r="AH34" s="128">
        <v>0</v>
      </c>
      <c r="AI34" s="128">
        <v>0</v>
      </c>
      <c r="AJ34" s="128">
        <v>0</v>
      </c>
      <c r="AK34" s="128">
        <v>0</v>
      </c>
      <c r="AL34" s="128">
        <v>0</v>
      </c>
      <c r="AM34" s="128">
        <v>0</v>
      </c>
      <c r="AN34" s="128">
        <v>0</v>
      </c>
      <c r="AO34" s="128">
        <v>0</v>
      </c>
      <c r="AP34" s="128">
        <v>0</v>
      </c>
      <c r="AQ34" s="122">
        <v>40442</v>
      </c>
      <c r="AR34" s="128">
        <v>3959.6</v>
      </c>
      <c r="AS34" s="155">
        <f>5247+151</f>
        <v>5398</v>
      </c>
      <c r="AT34" s="121">
        <v>4</v>
      </c>
      <c r="AU34" s="122">
        <v>42136</v>
      </c>
      <c r="AV34" s="120"/>
      <c r="AW34" s="120"/>
      <c r="AX34" s="120" t="s">
        <v>26</v>
      </c>
      <c r="AY34" s="120"/>
      <c r="AZ34" s="120" t="s">
        <v>296</v>
      </c>
      <c r="BA34" s="120"/>
      <c r="BB34" s="120"/>
      <c r="BC34" s="120"/>
      <c r="BD34" s="120"/>
      <c r="BE34" s="120"/>
      <c r="BF34" s="122"/>
      <c r="BG34" s="120" t="s">
        <v>25</v>
      </c>
      <c r="BH34" s="120" t="s">
        <v>25</v>
      </c>
      <c r="BI34" s="120" t="s">
        <v>245</v>
      </c>
      <c r="BJ34" s="120" t="s">
        <v>26</v>
      </c>
      <c r="BK34" s="120" t="s">
        <v>26</v>
      </c>
      <c r="BL34" s="120" t="s">
        <v>26</v>
      </c>
      <c r="BM34" s="120" t="s">
        <v>26</v>
      </c>
      <c r="BN34" s="120" t="s">
        <v>26</v>
      </c>
      <c r="BO34" s="120" t="s">
        <v>26</v>
      </c>
      <c r="BP34" s="120" t="s">
        <v>345</v>
      </c>
    </row>
    <row r="35" spans="1:68" s="135" customFormat="1" ht="22.5" x14ac:dyDescent="0.2">
      <c r="A35" s="133">
        <v>32</v>
      </c>
      <c r="B35" s="221">
        <v>9228431</v>
      </c>
      <c r="C35" s="133" t="s">
        <v>256</v>
      </c>
      <c r="D35" s="162">
        <v>205</v>
      </c>
      <c r="E35" s="222">
        <v>1</v>
      </c>
      <c r="F35" s="223" t="s">
        <v>109</v>
      </c>
      <c r="G35" s="133" t="s">
        <v>242</v>
      </c>
      <c r="H35" s="224" t="s">
        <v>346</v>
      </c>
      <c r="I35" s="225">
        <v>39000</v>
      </c>
      <c r="J35" s="225">
        <v>40825</v>
      </c>
      <c r="K35" s="224">
        <v>840</v>
      </c>
      <c r="L35" s="226">
        <v>9147</v>
      </c>
      <c r="M35" s="227">
        <v>0.1</v>
      </c>
      <c r="N35" s="224" t="s">
        <v>347</v>
      </c>
      <c r="O35" s="224" t="s">
        <v>329</v>
      </c>
      <c r="P35" s="230" t="s">
        <v>335</v>
      </c>
      <c r="Q35" s="224" t="s">
        <v>246</v>
      </c>
      <c r="R35" s="224" t="s">
        <v>245</v>
      </c>
      <c r="S35" s="224" t="s">
        <v>26</v>
      </c>
      <c r="T35" s="128">
        <v>256059.56</v>
      </c>
      <c r="U35" s="128">
        <v>163514.67000000001</v>
      </c>
      <c r="V35" s="128">
        <v>92544.89</v>
      </c>
      <c r="W35" s="128">
        <v>0</v>
      </c>
      <c r="X35" s="128">
        <v>0</v>
      </c>
      <c r="Y35" s="128">
        <v>7002.17</v>
      </c>
      <c r="Z35" s="120" t="s">
        <v>25</v>
      </c>
      <c r="AA35" s="120" t="s">
        <v>26</v>
      </c>
      <c r="AB35" s="120" t="s">
        <v>26</v>
      </c>
      <c r="AC35" s="120" t="s">
        <v>26</v>
      </c>
      <c r="AD35" s="120" t="s">
        <v>26</v>
      </c>
      <c r="AE35" s="128">
        <v>0</v>
      </c>
      <c r="AF35" s="128">
        <v>0</v>
      </c>
      <c r="AG35" s="128">
        <v>0</v>
      </c>
      <c r="AH35" s="128">
        <v>0</v>
      </c>
      <c r="AI35" s="128">
        <v>0</v>
      </c>
      <c r="AJ35" s="128">
        <v>0</v>
      </c>
      <c r="AK35" s="128">
        <v>0</v>
      </c>
      <c r="AL35" s="128">
        <v>0</v>
      </c>
      <c r="AM35" s="128">
        <v>0</v>
      </c>
      <c r="AN35" s="128">
        <v>0</v>
      </c>
      <c r="AO35" s="128">
        <v>0</v>
      </c>
      <c r="AP35" s="128">
        <v>0</v>
      </c>
      <c r="AQ35" s="122">
        <v>40494</v>
      </c>
      <c r="AR35" s="128">
        <v>16210.97</v>
      </c>
      <c r="AS35" s="155">
        <f>4102+151</f>
        <v>4253</v>
      </c>
      <c r="AT35" s="121">
        <v>4</v>
      </c>
      <c r="AU35" s="122">
        <v>41920</v>
      </c>
      <c r="AV35" s="120" t="s">
        <v>245</v>
      </c>
      <c r="AW35" s="120" t="s">
        <v>245</v>
      </c>
      <c r="AX35" s="120" t="s">
        <v>26</v>
      </c>
      <c r="AY35" s="120"/>
      <c r="AZ35" s="120" t="s">
        <v>296</v>
      </c>
      <c r="BA35" s="120"/>
      <c r="BB35" s="120"/>
      <c r="BC35" s="120"/>
      <c r="BD35" s="120"/>
      <c r="BE35" s="120"/>
      <c r="BF35" s="122"/>
      <c r="BG35" s="120" t="s">
        <v>25</v>
      </c>
      <c r="BH35" s="120" t="s">
        <v>26</v>
      </c>
      <c r="BI35" s="120" t="s">
        <v>245</v>
      </c>
      <c r="BJ35" s="120" t="s">
        <v>26</v>
      </c>
      <c r="BK35" s="120" t="s">
        <v>26</v>
      </c>
      <c r="BL35" s="120" t="s">
        <v>26</v>
      </c>
      <c r="BM35" s="120" t="s">
        <v>26</v>
      </c>
      <c r="BN35" s="120" t="s">
        <v>26</v>
      </c>
      <c r="BO35" s="120" t="s">
        <v>26</v>
      </c>
      <c r="BP35" s="120" t="s">
        <v>348</v>
      </c>
    </row>
    <row r="36" spans="1:68" s="135" customFormat="1" ht="22.5" x14ac:dyDescent="0.2">
      <c r="A36" s="133">
        <v>33</v>
      </c>
      <c r="B36" s="221">
        <v>9228433</v>
      </c>
      <c r="C36" s="133" t="s">
        <v>256</v>
      </c>
      <c r="D36" s="162">
        <v>205</v>
      </c>
      <c r="E36" s="222">
        <v>1</v>
      </c>
      <c r="F36" s="223" t="s">
        <v>109</v>
      </c>
      <c r="G36" s="133" t="s">
        <v>242</v>
      </c>
      <c r="H36" s="224" t="s">
        <v>349</v>
      </c>
      <c r="I36" s="225">
        <v>39008</v>
      </c>
      <c r="J36" s="225">
        <v>40833</v>
      </c>
      <c r="K36" s="224">
        <v>840</v>
      </c>
      <c r="L36" s="226">
        <v>9147</v>
      </c>
      <c r="M36" s="227">
        <v>0.1</v>
      </c>
      <c r="N36" s="224" t="s">
        <v>347</v>
      </c>
      <c r="O36" s="224" t="s">
        <v>329</v>
      </c>
      <c r="P36" s="230" t="s">
        <v>335</v>
      </c>
      <c r="Q36" s="224" t="s">
        <v>246</v>
      </c>
      <c r="R36" s="224" t="s">
        <v>245</v>
      </c>
      <c r="S36" s="224" t="s">
        <v>26</v>
      </c>
      <c r="T36" s="128">
        <v>215023.73</v>
      </c>
      <c r="U36" s="128">
        <v>164152.42000000001</v>
      </c>
      <c r="V36" s="128">
        <v>50871.31</v>
      </c>
      <c r="W36" s="128">
        <v>0</v>
      </c>
      <c r="X36" s="128">
        <v>0</v>
      </c>
      <c r="Y36" s="128">
        <v>5880.01</v>
      </c>
      <c r="Z36" s="120" t="s">
        <v>25</v>
      </c>
      <c r="AA36" s="120" t="s">
        <v>26</v>
      </c>
      <c r="AB36" s="120" t="s">
        <v>26</v>
      </c>
      <c r="AC36" s="120" t="s">
        <v>26</v>
      </c>
      <c r="AD36" s="120" t="s">
        <v>26</v>
      </c>
      <c r="AE36" s="128">
        <v>0</v>
      </c>
      <c r="AF36" s="128">
        <v>0</v>
      </c>
      <c r="AG36" s="128">
        <v>0</v>
      </c>
      <c r="AH36" s="128">
        <v>0</v>
      </c>
      <c r="AI36" s="128">
        <v>0</v>
      </c>
      <c r="AJ36" s="128">
        <v>0</v>
      </c>
      <c r="AK36" s="128">
        <v>0</v>
      </c>
      <c r="AL36" s="128">
        <v>0</v>
      </c>
      <c r="AM36" s="128">
        <v>0</v>
      </c>
      <c r="AN36" s="128">
        <v>0</v>
      </c>
      <c r="AO36" s="128">
        <v>0</v>
      </c>
      <c r="AP36" s="128">
        <v>0</v>
      </c>
      <c r="AQ36" s="122">
        <v>40494</v>
      </c>
      <c r="AR36" s="128">
        <v>15738.03</v>
      </c>
      <c r="AS36" s="155">
        <f>4094+151</f>
        <v>4245</v>
      </c>
      <c r="AT36" s="121">
        <v>4</v>
      </c>
      <c r="AU36" s="122">
        <v>41928</v>
      </c>
      <c r="AV36" s="120" t="s">
        <v>245</v>
      </c>
      <c r="AW36" s="120" t="s">
        <v>245</v>
      </c>
      <c r="AX36" s="120" t="s">
        <v>26</v>
      </c>
      <c r="AY36" s="120"/>
      <c r="AZ36" s="120" t="s">
        <v>296</v>
      </c>
      <c r="BA36" s="120"/>
      <c r="BB36" s="120"/>
      <c r="BC36" s="120"/>
      <c r="BD36" s="120"/>
      <c r="BE36" s="120"/>
      <c r="BF36" s="122"/>
      <c r="BG36" s="120" t="s">
        <v>25</v>
      </c>
      <c r="BH36" s="120" t="s">
        <v>26</v>
      </c>
      <c r="BI36" s="120" t="s">
        <v>245</v>
      </c>
      <c r="BJ36" s="120" t="s">
        <v>26</v>
      </c>
      <c r="BK36" s="120" t="s">
        <v>26</v>
      </c>
      <c r="BL36" s="120" t="s">
        <v>26</v>
      </c>
      <c r="BM36" s="120" t="s">
        <v>26</v>
      </c>
      <c r="BN36" s="120" t="s">
        <v>26</v>
      </c>
      <c r="BO36" s="120" t="s">
        <v>26</v>
      </c>
      <c r="BP36" s="120" t="s">
        <v>348</v>
      </c>
    </row>
    <row r="37" spans="1:68" s="135" customFormat="1" ht="22.5" x14ac:dyDescent="0.2">
      <c r="A37" s="133">
        <v>34</v>
      </c>
      <c r="B37" s="221">
        <v>9228435</v>
      </c>
      <c r="C37" s="133" t="s">
        <v>256</v>
      </c>
      <c r="D37" s="162">
        <v>205</v>
      </c>
      <c r="E37" s="222">
        <v>1</v>
      </c>
      <c r="F37" s="223" t="s">
        <v>109</v>
      </c>
      <c r="G37" s="133" t="s">
        <v>242</v>
      </c>
      <c r="H37" s="224" t="s">
        <v>350</v>
      </c>
      <c r="I37" s="225">
        <v>39000</v>
      </c>
      <c r="J37" s="225">
        <v>40856</v>
      </c>
      <c r="K37" s="224">
        <v>840</v>
      </c>
      <c r="L37" s="226">
        <v>9147</v>
      </c>
      <c r="M37" s="227">
        <v>0.1</v>
      </c>
      <c r="N37" s="224" t="s">
        <v>347</v>
      </c>
      <c r="O37" s="224" t="s">
        <v>329</v>
      </c>
      <c r="P37" s="230" t="s">
        <v>335</v>
      </c>
      <c r="Q37" s="224" t="s">
        <v>246</v>
      </c>
      <c r="R37" s="224" t="s">
        <v>245</v>
      </c>
      <c r="S37" s="224" t="s">
        <v>26</v>
      </c>
      <c r="T37" s="128">
        <v>178565.57</v>
      </c>
      <c r="U37" s="128">
        <v>136363.57999999999</v>
      </c>
      <c r="V37" s="128">
        <v>42201.99</v>
      </c>
      <c r="W37" s="128">
        <v>0</v>
      </c>
      <c r="X37" s="128">
        <v>0</v>
      </c>
      <c r="Y37" s="128">
        <v>4883.03</v>
      </c>
      <c r="Z37" s="120" t="s">
        <v>25</v>
      </c>
      <c r="AA37" s="120" t="s">
        <v>26</v>
      </c>
      <c r="AB37" s="120" t="s">
        <v>26</v>
      </c>
      <c r="AC37" s="120" t="s">
        <v>26</v>
      </c>
      <c r="AD37" s="120" t="s">
        <v>26</v>
      </c>
      <c r="AE37" s="128">
        <v>0</v>
      </c>
      <c r="AF37" s="128">
        <v>0</v>
      </c>
      <c r="AG37" s="128">
        <v>0</v>
      </c>
      <c r="AH37" s="128">
        <v>0</v>
      </c>
      <c r="AI37" s="128">
        <v>0</v>
      </c>
      <c r="AJ37" s="128">
        <v>0</v>
      </c>
      <c r="AK37" s="128">
        <v>0</v>
      </c>
      <c r="AL37" s="128">
        <v>0</v>
      </c>
      <c r="AM37" s="128">
        <v>0</v>
      </c>
      <c r="AN37" s="128">
        <v>0</v>
      </c>
      <c r="AO37" s="128">
        <v>0</v>
      </c>
      <c r="AP37" s="128">
        <v>0</v>
      </c>
      <c r="AQ37" s="122">
        <v>40494</v>
      </c>
      <c r="AR37" s="128">
        <v>16426.03</v>
      </c>
      <c r="AS37" s="155">
        <f>4071+151</f>
        <v>4222</v>
      </c>
      <c r="AT37" s="121">
        <v>4</v>
      </c>
      <c r="AU37" s="122">
        <v>41920</v>
      </c>
      <c r="AV37" s="120" t="s">
        <v>245</v>
      </c>
      <c r="AW37" s="120" t="s">
        <v>245</v>
      </c>
      <c r="AX37" s="120" t="s">
        <v>26</v>
      </c>
      <c r="AY37" s="120"/>
      <c r="AZ37" s="120" t="s">
        <v>296</v>
      </c>
      <c r="BA37" s="120"/>
      <c r="BB37" s="120"/>
      <c r="BC37" s="120"/>
      <c r="BD37" s="120"/>
      <c r="BE37" s="120"/>
      <c r="BF37" s="122"/>
      <c r="BG37" s="120" t="s">
        <v>25</v>
      </c>
      <c r="BH37" s="120" t="s">
        <v>26</v>
      </c>
      <c r="BI37" s="120" t="s">
        <v>245</v>
      </c>
      <c r="BJ37" s="120" t="s">
        <v>26</v>
      </c>
      <c r="BK37" s="120" t="s">
        <v>26</v>
      </c>
      <c r="BL37" s="120" t="s">
        <v>26</v>
      </c>
      <c r="BM37" s="120" t="s">
        <v>26</v>
      </c>
      <c r="BN37" s="120" t="s">
        <v>26</v>
      </c>
      <c r="BO37" s="120" t="s">
        <v>26</v>
      </c>
      <c r="BP37" s="120" t="s">
        <v>348</v>
      </c>
    </row>
    <row r="38" spans="1:68" s="135" customFormat="1" ht="22.5" x14ac:dyDescent="0.2">
      <c r="A38" s="133">
        <v>35</v>
      </c>
      <c r="B38" s="221">
        <v>9228437</v>
      </c>
      <c r="C38" s="133" t="s">
        <v>256</v>
      </c>
      <c r="D38" s="162">
        <v>205</v>
      </c>
      <c r="E38" s="222">
        <v>1</v>
      </c>
      <c r="F38" s="223" t="s">
        <v>109</v>
      </c>
      <c r="G38" s="133" t="s">
        <v>242</v>
      </c>
      <c r="H38" s="224" t="s">
        <v>351</v>
      </c>
      <c r="I38" s="225">
        <v>39076</v>
      </c>
      <c r="J38" s="225">
        <v>40901</v>
      </c>
      <c r="K38" s="224">
        <v>840</v>
      </c>
      <c r="L38" s="226">
        <v>9147</v>
      </c>
      <c r="M38" s="227">
        <v>0.1</v>
      </c>
      <c r="N38" s="224" t="s">
        <v>262</v>
      </c>
      <c r="O38" s="224" t="s">
        <v>329</v>
      </c>
      <c r="P38" s="230" t="s">
        <v>335</v>
      </c>
      <c r="Q38" s="224" t="s">
        <v>246</v>
      </c>
      <c r="R38" s="224" t="s">
        <v>245</v>
      </c>
      <c r="S38" s="224" t="s">
        <v>26</v>
      </c>
      <c r="T38" s="128">
        <v>248857.73</v>
      </c>
      <c r="U38" s="128">
        <v>191707.59</v>
      </c>
      <c r="V38" s="128">
        <v>57150.14</v>
      </c>
      <c r="W38" s="128">
        <v>0</v>
      </c>
      <c r="X38" s="128">
        <v>0</v>
      </c>
      <c r="Y38" s="128">
        <v>6805.23</v>
      </c>
      <c r="Z38" s="120" t="s">
        <v>25</v>
      </c>
      <c r="AA38" s="120" t="s">
        <v>26</v>
      </c>
      <c r="AB38" s="120" t="s">
        <v>26</v>
      </c>
      <c r="AC38" s="120" t="s">
        <v>26</v>
      </c>
      <c r="AD38" s="120" t="s">
        <v>26</v>
      </c>
      <c r="AE38" s="128">
        <v>0</v>
      </c>
      <c r="AF38" s="128">
        <v>0</v>
      </c>
      <c r="AG38" s="128">
        <v>0</v>
      </c>
      <c r="AH38" s="128">
        <v>0</v>
      </c>
      <c r="AI38" s="128">
        <v>0</v>
      </c>
      <c r="AJ38" s="128">
        <v>0</v>
      </c>
      <c r="AK38" s="128">
        <v>0</v>
      </c>
      <c r="AL38" s="128">
        <v>0</v>
      </c>
      <c r="AM38" s="128">
        <v>0</v>
      </c>
      <c r="AN38" s="128">
        <v>0</v>
      </c>
      <c r="AO38" s="128">
        <v>0</v>
      </c>
      <c r="AP38" s="128">
        <v>0</v>
      </c>
      <c r="AQ38" s="122">
        <v>40541</v>
      </c>
      <c r="AR38" s="128">
        <v>13572.18</v>
      </c>
      <c r="AS38" s="155">
        <f>4026+151</f>
        <v>4177</v>
      </c>
      <c r="AT38" s="121">
        <v>4</v>
      </c>
      <c r="AU38" s="122">
        <v>41996</v>
      </c>
      <c r="AV38" s="120" t="s">
        <v>245</v>
      </c>
      <c r="AW38" s="120" t="s">
        <v>245</v>
      </c>
      <c r="AX38" s="120" t="s">
        <v>26</v>
      </c>
      <c r="AY38" s="120"/>
      <c r="AZ38" s="120" t="s">
        <v>296</v>
      </c>
      <c r="BA38" s="120"/>
      <c r="BB38" s="120"/>
      <c r="BC38" s="120"/>
      <c r="BD38" s="120"/>
      <c r="BE38" s="120"/>
      <c r="BF38" s="122"/>
      <c r="BG38" s="120" t="s">
        <v>25</v>
      </c>
      <c r="BH38" s="120" t="s">
        <v>26</v>
      </c>
      <c r="BI38" s="120" t="s">
        <v>245</v>
      </c>
      <c r="BJ38" s="120" t="s">
        <v>26</v>
      </c>
      <c r="BK38" s="120" t="s">
        <v>26</v>
      </c>
      <c r="BL38" s="120" t="s">
        <v>26</v>
      </c>
      <c r="BM38" s="120" t="s">
        <v>26</v>
      </c>
      <c r="BN38" s="120" t="s">
        <v>26</v>
      </c>
      <c r="BO38" s="120" t="s">
        <v>26</v>
      </c>
      <c r="BP38" s="120" t="s">
        <v>348</v>
      </c>
    </row>
    <row r="39" spans="1:68" s="135" customFormat="1" ht="22.5" x14ac:dyDescent="0.2">
      <c r="A39" s="133">
        <v>36</v>
      </c>
      <c r="B39" s="221">
        <v>9228441</v>
      </c>
      <c r="C39" s="133" t="s">
        <v>256</v>
      </c>
      <c r="D39" s="162">
        <v>205</v>
      </c>
      <c r="E39" s="222">
        <v>1</v>
      </c>
      <c r="F39" s="223" t="s">
        <v>109</v>
      </c>
      <c r="G39" s="133" t="s">
        <v>242</v>
      </c>
      <c r="H39" s="224" t="s">
        <v>352</v>
      </c>
      <c r="I39" s="225">
        <v>39163</v>
      </c>
      <c r="J39" s="225">
        <v>40989</v>
      </c>
      <c r="K39" s="224">
        <v>840</v>
      </c>
      <c r="L39" s="226">
        <v>9045.5499999999993</v>
      </c>
      <c r="M39" s="227">
        <v>0.1</v>
      </c>
      <c r="N39" s="224" t="s">
        <v>262</v>
      </c>
      <c r="O39" s="224" t="s">
        <v>329</v>
      </c>
      <c r="P39" s="230" t="s">
        <v>335</v>
      </c>
      <c r="Q39" s="224" t="s">
        <v>246</v>
      </c>
      <c r="R39" s="224" t="s">
        <v>245</v>
      </c>
      <c r="S39" s="224" t="s">
        <v>26</v>
      </c>
      <c r="T39" s="128">
        <v>240194.64</v>
      </c>
      <c r="U39" s="128">
        <v>183715.53</v>
      </c>
      <c r="V39" s="128">
        <v>56479.11</v>
      </c>
      <c r="W39" s="128">
        <v>0</v>
      </c>
      <c r="X39" s="128">
        <v>0</v>
      </c>
      <c r="Y39" s="128">
        <v>6568.33</v>
      </c>
      <c r="Z39" s="120" t="s">
        <v>25</v>
      </c>
      <c r="AA39" s="120" t="s">
        <v>26</v>
      </c>
      <c r="AB39" s="120" t="s">
        <v>26</v>
      </c>
      <c r="AC39" s="120" t="s">
        <v>26</v>
      </c>
      <c r="AD39" s="120" t="s">
        <v>26</v>
      </c>
      <c r="AE39" s="128">
        <v>0</v>
      </c>
      <c r="AF39" s="128">
        <v>0</v>
      </c>
      <c r="AG39" s="128">
        <v>0</v>
      </c>
      <c r="AH39" s="128">
        <v>0</v>
      </c>
      <c r="AI39" s="128">
        <v>0</v>
      </c>
      <c r="AJ39" s="128">
        <v>0</v>
      </c>
      <c r="AK39" s="128">
        <v>0</v>
      </c>
      <c r="AL39" s="128">
        <v>0</v>
      </c>
      <c r="AM39" s="128">
        <v>0</v>
      </c>
      <c r="AN39" s="128">
        <v>0</v>
      </c>
      <c r="AO39" s="128">
        <v>0</v>
      </c>
      <c r="AP39" s="128">
        <v>0</v>
      </c>
      <c r="AQ39" s="122">
        <v>40494</v>
      </c>
      <c r="AR39" s="128">
        <v>17672.98</v>
      </c>
      <c r="AS39" s="155">
        <f>3938+151</f>
        <v>4089</v>
      </c>
      <c r="AT39" s="121">
        <v>4</v>
      </c>
      <c r="AU39" s="122">
        <v>42083</v>
      </c>
      <c r="AV39" s="120" t="s">
        <v>245</v>
      </c>
      <c r="AW39" s="120" t="s">
        <v>245</v>
      </c>
      <c r="AX39" s="120" t="s">
        <v>26</v>
      </c>
      <c r="AY39" s="120"/>
      <c r="AZ39" s="120" t="s">
        <v>296</v>
      </c>
      <c r="BA39" s="120"/>
      <c r="BB39" s="120"/>
      <c r="BC39" s="120"/>
      <c r="BD39" s="120"/>
      <c r="BE39" s="120"/>
      <c r="BF39" s="122"/>
      <c r="BG39" s="120" t="s">
        <v>25</v>
      </c>
      <c r="BH39" s="120" t="s">
        <v>26</v>
      </c>
      <c r="BI39" s="120" t="s">
        <v>245</v>
      </c>
      <c r="BJ39" s="120" t="s">
        <v>26</v>
      </c>
      <c r="BK39" s="120" t="s">
        <v>26</v>
      </c>
      <c r="BL39" s="120" t="s">
        <v>26</v>
      </c>
      <c r="BM39" s="120" t="s">
        <v>26</v>
      </c>
      <c r="BN39" s="120" t="s">
        <v>26</v>
      </c>
      <c r="BO39" s="120" t="s">
        <v>26</v>
      </c>
      <c r="BP39" s="120" t="s">
        <v>348</v>
      </c>
    </row>
    <row r="40" spans="1:68" s="135" customFormat="1" ht="22.5" x14ac:dyDescent="0.2">
      <c r="A40" s="133">
        <v>37</v>
      </c>
      <c r="B40" s="221">
        <v>9228443</v>
      </c>
      <c r="C40" s="133" t="s">
        <v>256</v>
      </c>
      <c r="D40" s="162">
        <v>205</v>
      </c>
      <c r="E40" s="222">
        <v>1</v>
      </c>
      <c r="F40" s="223" t="s">
        <v>109</v>
      </c>
      <c r="G40" s="133" t="s">
        <v>242</v>
      </c>
      <c r="H40" s="224" t="s">
        <v>353</v>
      </c>
      <c r="I40" s="225">
        <v>39163</v>
      </c>
      <c r="J40" s="225">
        <v>40989</v>
      </c>
      <c r="K40" s="224">
        <v>840</v>
      </c>
      <c r="L40" s="226">
        <v>11023.76</v>
      </c>
      <c r="M40" s="227">
        <v>0.1</v>
      </c>
      <c r="N40" s="224" t="s">
        <v>262</v>
      </c>
      <c r="O40" s="224" t="s">
        <v>329</v>
      </c>
      <c r="P40" s="230" t="s">
        <v>335</v>
      </c>
      <c r="Q40" s="224" t="s">
        <v>246</v>
      </c>
      <c r="R40" s="224" t="s">
        <v>245</v>
      </c>
      <c r="S40" s="224" t="s">
        <v>26</v>
      </c>
      <c r="T40" s="128">
        <v>327703.3</v>
      </c>
      <c r="U40" s="128">
        <v>250434.21</v>
      </c>
      <c r="V40" s="128">
        <v>77269.09</v>
      </c>
      <c r="W40" s="128">
        <v>0</v>
      </c>
      <c r="X40" s="128">
        <v>0</v>
      </c>
      <c r="Y40" s="128">
        <v>8961.33</v>
      </c>
      <c r="Z40" s="120" t="s">
        <v>25</v>
      </c>
      <c r="AA40" s="120" t="s">
        <v>25</v>
      </c>
      <c r="AB40" s="120" t="s">
        <v>26</v>
      </c>
      <c r="AC40" s="120" t="s">
        <v>26</v>
      </c>
      <c r="AD40" s="120" t="s">
        <v>26</v>
      </c>
      <c r="AE40" s="128">
        <v>0</v>
      </c>
      <c r="AF40" s="128">
        <v>0</v>
      </c>
      <c r="AG40" s="128">
        <v>0</v>
      </c>
      <c r="AH40" s="128">
        <v>0</v>
      </c>
      <c r="AI40" s="128">
        <v>0</v>
      </c>
      <c r="AJ40" s="128">
        <v>0</v>
      </c>
      <c r="AK40" s="128">
        <v>0</v>
      </c>
      <c r="AL40" s="128">
        <v>0</v>
      </c>
      <c r="AM40" s="128">
        <v>0</v>
      </c>
      <c r="AN40" s="128">
        <v>0</v>
      </c>
      <c r="AO40" s="128">
        <v>0</v>
      </c>
      <c r="AP40" s="128">
        <v>0</v>
      </c>
      <c r="AQ40" s="122">
        <v>40494</v>
      </c>
      <c r="AR40" s="128">
        <v>18146.009999999998</v>
      </c>
      <c r="AS40" s="155">
        <f>3938+151</f>
        <v>4089</v>
      </c>
      <c r="AT40" s="121">
        <v>4</v>
      </c>
      <c r="AU40" s="122">
        <v>42083</v>
      </c>
      <c r="AV40" s="120" t="s">
        <v>245</v>
      </c>
      <c r="AW40" s="120" t="s">
        <v>245</v>
      </c>
      <c r="AX40" s="120" t="s">
        <v>26</v>
      </c>
      <c r="AY40" s="120"/>
      <c r="AZ40" s="120" t="s">
        <v>296</v>
      </c>
      <c r="BA40" s="120"/>
      <c r="BB40" s="120"/>
      <c r="BC40" s="120"/>
      <c r="BD40" s="120"/>
      <c r="BE40" s="120"/>
      <c r="BF40" s="122"/>
      <c r="BG40" s="120" t="s">
        <v>25</v>
      </c>
      <c r="BH40" s="120" t="s">
        <v>26</v>
      </c>
      <c r="BI40" s="120" t="s">
        <v>245</v>
      </c>
      <c r="BJ40" s="120" t="s">
        <v>26</v>
      </c>
      <c r="BK40" s="120" t="s">
        <v>26</v>
      </c>
      <c r="BL40" s="120" t="s">
        <v>26</v>
      </c>
      <c r="BM40" s="120" t="s">
        <v>26</v>
      </c>
      <c r="BN40" s="120" t="s">
        <v>26</v>
      </c>
      <c r="BO40" s="120" t="s">
        <v>26</v>
      </c>
      <c r="BP40" s="120" t="s">
        <v>348</v>
      </c>
    </row>
    <row r="41" spans="1:68" s="135" customFormat="1" ht="22.5" x14ac:dyDescent="0.2">
      <c r="A41" s="133">
        <v>38</v>
      </c>
      <c r="B41" s="221">
        <v>9228483</v>
      </c>
      <c r="C41" s="133" t="s">
        <v>256</v>
      </c>
      <c r="D41" s="162">
        <v>205</v>
      </c>
      <c r="E41" s="222">
        <v>1</v>
      </c>
      <c r="F41" s="223" t="s">
        <v>109</v>
      </c>
      <c r="G41" s="133" t="s">
        <v>242</v>
      </c>
      <c r="H41" s="224" t="s">
        <v>354</v>
      </c>
      <c r="I41" s="225">
        <v>39552</v>
      </c>
      <c r="J41" s="225">
        <v>41377</v>
      </c>
      <c r="K41" s="224">
        <v>840</v>
      </c>
      <c r="L41" s="226">
        <v>19487</v>
      </c>
      <c r="M41" s="227">
        <v>0.1</v>
      </c>
      <c r="N41" s="224" t="s">
        <v>262</v>
      </c>
      <c r="O41" s="224" t="s">
        <v>329</v>
      </c>
      <c r="P41" s="230" t="s">
        <v>335</v>
      </c>
      <c r="Q41" s="224" t="s">
        <v>246</v>
      </c>
      <c r="R41" s="224" t="s">
        <v>245</v>
      </c>
      <c r="S41" s="224" t="s">
        <v>26</v>
      </c>
      <c r="T41" s="128">
        <v>890260.74</v>
      </c>
      <c r="U41" s="128">
        <v>594754.27</v>
      </c>
      <c r="V41" s="128">
        <v>295506.46999999997</v>
      </c>
      <c r="W41" s="128">
        <v>0</v>
      </c>
      <c r="X41" s="128">
        <v>0</v>
      </c>
      <c r="Y41" s="128">
        <v>24344.95</v>
      </c>
      <c r="Z41" s="120" t="s">
        <v>25</v>
      </c>
      <c r="AA41" s="120" t="s">
        <v>26</v>
      </c>
      <c r="AB41" s="120" t="s">
        <v>26</v>
      </c>
      <c r="AC41" s="120" t="s">
        <v>26</v>
      </c>
      <c r="AD41" s="120" t="s">
        <v>26</v>
      </c>
      <c r="AE41" s="128">
        <v>0</v>
      </c>
      <c r="AF41" s="128">
        <v>0</v>
      </c>
      <c r="AG41" s="128">
        <v>0</v>
      </c>
      <c r="AH41" s="128">
        <v>0</v>
      </c>
      <c r="AI41" s="128">
        <v>0</v>
      </c>
      <c r="AJ41" s="128">
        <v>0</v>
      </c>
      <c r="AK41" s="128">
        <v>0</v>
      </c>
      <c r="AL41" s="128">
        <v>0</v>
      </c>
      <c r="AM41" s="128">
        <v>0</v>
      </c>
      <c r="AN41" s="128">
        <v>0</v>
      </c>
      <c r="AO41" s="128">
        <v>0</v>
      </c>
      <c r="AP41" s="128">
        <v>0</v>
      </c>
      <c r="AQ41" s="122">
        <v>40494</v>
      </c>
      <c r="AR41" s="128">
        <v>44677.03</v>
      </c>
      <c r="AS41" s="155">
        <f>3550+151</f>
        <v>3701</v>
      </c>
      <c r="AT41" s="121">
        <v>4</v>
      </c>
      <c r="AU41" s="122">
        <v>42106</v>
      </c>
      <c r="AV41" s="120" t="s">
        <v>245</v>
      </c>
      <c r="AW41" s="120" t="s">
        <v>245</v>
      </c>
      <c r="AX41" s="120" t="s">
        <v>26</v>
      </c>
      <c r="AY41" s="120"/>
      <c r="AZ41" s="120" t="s">
        <v>296</v>
      </c>
      <c r="BA41" s="120"/>
      <c r="BB41" s="120"/>
      <c r="BC41" s="120"/>
      <c r="BD41" s="120"/>
      <c r="BE41" s="120"/>
      <c r="BF41" s="122"/>
      <c r="BG41" s="120" t="s">
        <v>25</v>
      </c>
      <c r="BH41" s="120" t="s">
        <v>26</v>
      </c>
      <c r="BI41" s="120" t="s">
        <v>245</v>
      </c>
      <c r="BJ41" s="120" t="s">
        <v>26</v>
      </c>
      <c r="BK41" s="120" t="s">
        <v>26</v>
      </c>
      <c r="BL41" s="120" t="s">
        <v>26</v>
      </c>
      <c r="BM41" s="120" t="s">
        <v>26</v>
      </c>
      <c r="BN41" s="120" t="s">
        <v>26</v>
      </c>
      <c r="BO41" s="120" t="s">
        <v>26</v>
      </c>
      <c r="BP41" s="120" t="s">
        <v>348</v>
      </c>
    </row>
    <row r="42" spans="1:68" s="135" customFormat="1" ht="22.5" x14ac:dyDescent="0.2">
      <c r="A42" s="133">
        <v>39</v>
      </c>
      <c r="B42" s="221">
        <v>9228512</v>
      </c>
      <c r="C42" s="133" t="s">
        <v>256</v>
      </c>
      <c r="D42" s="162">
        <v>205</v>
      </c>
      <c r="E42" s="222">
        <v>1</v>
      </c>
      <c r="F42" s="223" t="s">
        <v>109</v>
      </c>
      <c r="G42" s="133" t="s">
        <v>242</v>
      </c>
      <c r="H42" s="224" t="s">
        <v>355</v>
      </c>
      <c r="I42" s="225">
        <v>39252</v>
      </c>
      <c r="J42" s="225">
        <v>41078</v>
      </c>
      <c r="K42" s="224">
        <v>840</v>
      </c>
      <c r="L42" s="226">
        <v>45000</v>
      </c>
      <c r="M42" s="227">
        <v>0.15</v>
      </c>
      <c r="N42" s="224">
        <v>0</v>
      </c>
      <c r="O42" s="224" t="s">
        <v>329</v>
      </c>
      <c r="P42" s="230" t="s">
        <v>335</v>
      </c>
      <c r="Q42" s="224" t="s">
        <v>244</v>
      </c>
      <c r="R42" s="224" t="s">
        <v>245</v>
      </c>
      <c r="S42" s="224" t="s">
        <v>26</v>
      </c>
      <c r="T42" s="128">
        <v>910700.76</v>
      </c>
      <c r="U42" s="128">
        <v>910700.76</v>
      </c>
      <c r="V42" s="128">
        <v>0</v>
      </c>
      <c r="W42" s="128">
        <v>0</v>
      </c>
      <c r="X42" s="128">
        <v>0</v>
      </c>
      <c r="Y42" s="128">
        <v>24903.9</v>
      </c>
      <c r="Z42" s="120" t="s">
        <v>25</v>
      </c>
      <c r="AA42" s="120" t="s">
        <v>26</v>
      </c>
      <c r="AB42" s="120" t="s">
        <v>25</v>
      </c>
      <c r="AC42" s="120" t="s">
        <v>26</v>
      </c>
      <c r="AD42" s="120" t="s">
        <v>26</v>
      </c>
      <c r="AE42" s="128">
        <v>0</v>
      </c>
      <c r="AF42" s="128">
        <v>0</v>
      </c>
      <c r="AG42" s="128">
        <v>0</v>
      </c>
      <c r="AH42" s="128">
        <v>0</v>
      </c>
      <c r="AI42" s="128">
        <v>0</v>
      </c>
      <c r="AJ42" s="128">
        <v>0</v>
      </c>
      <c r="AK42" s="128">
        <v>0</v>
      </c>
      <c r="AL42" s="128">
        <v>0</v>
      </c>
      <c r="AM42" s="128">
        <v>0</v>
      </c>
      <c r="AN42" s="128">
        <v>0</v>
      </c>
      <c r="AO42" s="128">
        <v>0</v>
      </c>
      <c r="AP42" s="128">
        <v>0</v>
      </c>
      <c r="AQ42" s="122">
        <v>40590</v>
      </c>
      <c r="AR42" s="128">
        <v>190644</v>
      </c>
      <c r="AS42" s="155">
        <f>4547+151</f>
        <v>4698</v>
      </c>
      <c r="AT42" s="121">
        <v>4</v>
      </c>
      <c r="AU42" s="122">
        <v>42172</v>
      </c>
      <c r="AV42" s="120" t="s">
        <v>245</v>
      </c>
      <c r="AW42" s="120" t="s">
        <v>245</v>
      </c>
      <c r="AX42" s="120" t="s">
        <v>26</v>
      </c>
      <c r="AY42" s="120"/>
      <c r="AZ42" s="120" t="s">
        <v>296</v>
      </c>
      <c r="BA42" s="120" t="s">
        <v>297</v>
      </c>
      <c r="BB42" s="120"/>
      <c r="BC42" s="120"/>
      <c r="BD42" s="120"/>
      <c r="BE42" s="120"/>
      <c r="BF42" s="122"/>
      <c r="BG42" s="120" t="s">
        <v>25</v>
      </c>
      <c r="BH42" s="120" t="s">
        <v>26</v>
      </c>
      <c r="BI42" s="120" t="s">
        <v>245</v>
      </c>
      <c r="BJ42" s="120" t="s">
        <v>26</v>
      </c>
      <c r="BK42" s="120" t="s">
        <v>26</v>
      </c>
      <c r="BL42" s="120" t="s">
        <v>26</v>
      </c>
      <c r="BM42" s="120" t="s">
        <v>25</v>
      </c>
      <c r="BN42" s="120" t="s">
        <v>26</v>
      </c>
      <c r="BO42" s="120" t="s">
        <v>26</v>
      </c>
      <c r="BP42" s="120" t="s">
        <v>348</v>
      </c>
    </row>
    <row r="43" spans="1:68" s="135" customFormat="1" ht="22.5" x14ac:dyDescent="0.2">
      <c r="A43" s="133">
        <v>40</v>
      </c>
      <c r="B43" s="221">
        <v>9228545</v>
      </c>
      <c r="C43" s="133" t="s">
        <v>256</v>
      </c>
      <c r="D43" s="162">
        <v>205</v>
      </c>
      <c r="E43" s="222">
        <v>1</v>
      </c>
      <c r="F43" s="223" t="s">
        <v>109</v>
      </c>
      <c r="G43" s="133" t="s">
        <v>242</v>
      </c>
      <c r="H43" s="224" t="s">
        <v>356</v>
      </c>
      <c r="I43" s="225">
        <v>39477</v>
      </c>
      <c r="J43" s="225">
        <v>41303</v>
      </c>
      <c r="K43" s="224">
        <v>840</v>
      </c>
      <c r="L43" s="226">
        <v>168809.21</v>
      </c>
      <c r="M43" s="227">
        <v>0.125</v>
      </c>
      <c r="N43" s="224">
        <v>0</v>
      </c>
      <c r="O43" s="224" t="s">
        <v>329</v>
      </c>
      <c r="P43" s="230" t="s">
        <v>335</v>
      </c>
      <c r="Q43" s="224" t="s">
        <v>331</v>
      </c>
      <c r="R43" s="224" t="s">
        <v>245</v>
      </c>
      <c r="S43" s="224" t="s">
        <v>26</v>
      </c>
      <c r="T43" s="128">
        <v>704328.42</v>
      </c>
      <c r="U43" s="128">
        <v>704328.42</v>
      </c>
      <c r="V43" s="128">
        <v>0</v>
      </c>
      <c r="W43" s="128">
        <v>0</v>
      </c>
      <c r="X43" s="128">
        <v>0</v>
      </c>
      <c r="Y43" s="128">
        <v>19260.47</v>
      </c>
      <c r="Z43" s="120" t="s">
        <v>25</v>
      </c>
      <c r="AA43" s="120" t="s">
        <v>26</v>
      </c>
      <c r="AB43" s="120" t="s">
        <v>26</v>
      </c>
      <c r="AC43" s="120" t="s">
        <v>25</v>
      </c>
      <c r="AD43" s="120" t="s">
        <v>26</v>
      </c>
      <c r="AE43" s="128">
        <v>0</v>
      </c>
      <c r="AF43" s="128">
        <v>0</v>
      </c>
      <c r="AG43" s="128">
        <v>0</v>
      </c>
      <c r="AH43" s="128">
        <v>0</v>
      </c>
      <c r="AI43" s="128">
        <v>0</v>
      </c>
      <c r="AJ43" s="128">
        <v>0</v>
      </c>
      <c r="AK43" s="128">
        <v>0</v>
      </c>
      <c r="AL43" s="128">
        <v>0</v>
      </c>
      <c r="AM43" s="128">
        <v>0</v>
      </c>
      <c r="AN43" s="128">
        <v>0</v>
      </c>
      <c r="AO43" s="128">
        <v>0</v>
      </c>
      <c r="AP43" s="128">
        <v>0</v>
      </c>
      <c r="AQ43" s="122">
        <v>42947</v>
      </c>
      <c r="AR43" s="128">
        <v>1331.8</v>
      </c>
      <c r="AS43" s="155">
        <f>4821+151</f>
        <v>4972</v>
      </c>
      <c r="AT43" s="121">
        <v>4</v>
      </c>
      <c r="AU43" s="122">
        <v>42032</v>
      </c>
      <c r="AV43" s="120" t="s">
        <v>245</v>
      </c>
      <c r="AW43" s="120" t="s">
        <v>245</v>
      </c>
      <c r="AX43" s="120" t="s">
        <v>26</v>
      </c>
      <c r="AY43" s="120"/>
      <c r="AZ43" s="120" t="s">
        <v>296</v>
      </c>
      <c r="BA43" s="120"/>
      <c r="BB43" s="120"/>
      <c r="BC43" s="120"/>
      <c r="BD43" s="120"/>
      <c r="BE43" s="120"/>
      <c r="BF43" s="122"/>
      <c r="BG43" s="120" t="s">
        <v>25</v>
      </c>
      <c r="BH43" s="120" t="s">
        <v>26</v>
      </c>
      <c r="BI43" s="120" t="s">
        <v>245</v>
      </c>
      <c r="BJ43" s="120" t="s">
        <v>26</v>
      </c>
      <c r="BK43" s="120" t="s">
        <v>26</v>
      </c>
      <c r="BL43" s="120" t="s">
        <v>26</v>
      </c>
      <c r="BM43" s="120" t="s">
        <v>26</v>
      </c>
      <c r="BN43" s="120" t="s">
        <v>26</v>
      </c>
      <c r="BO43" s="120" t="s">
        <v>26</v>
      </c>
      <c r="BP43" s="120" t="s">
        <v>357</v>
      </c>
    </row>
    <row r="44" spans="1:68" s="135" customFormat="1" ht="22.5" x14ac:dyDescent="0.2">
      <c r="A44" s="133">
        <v>41</v>
      </c>
      <c r="B44" s="221">
        <v>9228473</v>
      </c>
      <c r="C44" s="133" t="s">
        <v>256</v>
      </c>
      <c r="D44" s="162">
        <v>205</v>
      </c>
      <c r="E44" s="222">
        <v>1</v>
      </c>
      <c r="F44" s="223" t="s">
        <v>109</v>
      </c>
      <c r="G44" s="133" t="s">
        <v>242</v>
      </c>
      <c r="H44" s="224" t="s">
        <v>358</v>
      </c>
      <c r="I44" s="225">
        <v>39436</v>
      </c>
      <c r="J44" s="225">
        <v>41262</v>
      </c>
      <c r="K44" s="224">
        <v>840</v>
      </c>
      <c r="L44" s="226">
        <v>16930</v>
      </c>
      <c r="M44" s="227">
        <v>0.11</v>
      </c>
      <c r="N44" s="224" t="s">
        <v>262</v>
      </c>
      <c r="O44" s="224" t="s">
        <v>329</v>
      </c>
      <c r="P44" s="230" t="s">
        <v>335</v>
      </c>
      <c r="Q44" s="224" t="s">
        <v>246</v>
      </c>
      <c r="R44" s="224" t="s">
        <v>245</v>
      </c>
      <c r="S44" s="224" t="s">
        <v>26</v>
      </c>
      <c r="T44" s="128">
        <v>1098230.3899999999</v>
      </c>
      <c r="U44" s="128">
        <v>608787.84</v>
      </c>
      <c r="V44" s="128">
        <v>489442.55</v>
      </c>
      <c r="W44" s="128">
        <v>0</v>
      </c>
      <c r="X44" s="128">
        <v>0</v>
      </c>
      <c r="Y44" s="128">
        <v>30032.06</v>
      </c>
      <c r="Z44" s="120" t="s">
        <v>25</v>
      </c>
      <c r="AA44" s="120" t="s">
        <v>26</v>
      </c>
      <c r="AB44" s="120" t="s">
        <v>26</v>
      </c>
      <c r="AC44" s="120" t="s">
        <v>26</v>
      </c>
      <c r="AD44" s="120" t="s">
        <v>26</v>
      </c>
      <c r="AE44" s="128">
        <v>0</v>
      </c>
      <c r="AF44" s="128">
        <v>0</v>
      </c>
      <c r="AG44" s="128">
        <v>0</v>
      </c>
      <c r="AH44" s="128">
        <v>0</v>
      </c>
      <c r="AI44" s="128">
        <v>0</v>
      </c>
      <c r="AJ44" s="128">
        <v>0</v>
      </c>
      <c r="AK44" s="128">
        <v>0</v>
      </c>
      <c r="AL44" s="128">
        <v>0</v>
      </c>
      <c r="AM44" s="128">
        <v>0</v>
      </c>
      <c r="AN44" s="128">
        <v>0</v>
      </c>
      <c r="AO44" s="128">
        <v>0</v>
      </c>
      <c r="AP44" s="128">
        <v>0</v>
      </c>
      <c r="AQ44" s="122">
        <v>41792</v>
      </c>
      <c r="AR44" s="128">
        <v>14122.54</v>
      </c>
      <c r="AS44" s="155">
        <f>4123+151</f>
        <v>4274</v>
      </c>
      <c r="AT44" s="121">
        <v>4</v>
      </c>
      <c r="AU44" s="122">
        <v>42356</v>
      </c>
      <c r="AV44" s="120" t="s">
        <v>245</v>
      </c>
      <c r="AW44" s="120" t="s">
        <v>245</v>
      </c>
      <c r="AX44" s="120" t="s">
        <v>26</v>
      </c>
      <c r="AY44" s="120"/>
      <c r="AZ44" s="120" t="s">
        <v>296</v>
      </c>
      <c r="BA44" s="120"/>
      <c r="BB44" s="120"/>
      <c r="BC44" s="120"/>
      <c r="BD44" s="120"/>
      <c r="BE44" s="120"/>
      <c r="BF44" s="122"/>
      <c r="BG44" s="120" t="s">
        <v>25</v>
      </c>
      <c r="BH44" s="120" t="s">
        <v>26</v>
      </c>
      <c r="BI44" s="120" t="s">
        <v>245</v>
      </c>
      <c r="BJ44" s="120" t="s">
        <v>26</v>
      </c>
      <c r="BK44" s="120" t="s">
        <v>26</v>
      </c>
      <c r="BL44" s="120" t="s">
        <v>26</v>
      </c>
      <c r="BM44" s="120" t="s">
        <v>26</v>
      </c>
      <c r="BN44" s="120" t="s">
        <v>26</v>
      </c>
      <c r="BO44" s="120" t="s">
        <v>26</v>
      </c>
      <c r="BP44" s="120" t="s">
        <v>357</v>
      </c>
    </row>
    <row r="45" spans="1:68" s="135" customFormat="1" ht="45" x14ac:dyDescent="0.2">
      <c r="A45" s="133">
        <v>42</v>
      </c>
      <c r="B45" s="221">
        <v>9228459</v>
      </c>
      <c r="C45" s="133" t="s">
        <v>256</v>
      </c>
      <c r="D45" s="162">
        <v>205</v>
      </c>
      <c r="E45" s="222">
        <v>1</v>
      </c>
      <c r="F45" s="223" t="s">
        <v>109</v>
      </c>
      <c r="G45" s="133" t="s">
        <v>242</v>
      </c>
      <c r="H45" s="224" t="s">
        <v>359</v>
      </c>
      <c r="I45" s="225">
        <v>39352</v>
      </c>
      <c r="J45" s="225">
        <v>41178</v>
      </c>
      <c r="K45" s="224">
        <v>840</v>
      </c>
      <c r="L45" s="226">
        <v>18217.82</v>
      </c>
      <c r="M45" s="227">
        <v>0.11</v>
      </c>
      <c r="N45" s="224" t="s">
        <v>262</v>
      </c>
      <c r="O45" s="224" t="s">
        <v>329</v>
      </c>
      <c r="P45" s="230" t="s">
        <v>335</v>
      </c>
      <c r="Q45" s="224" t="s">
        <v>246</v>
      </c>
      <c r="R45" s="224" t="s">
        <v>245</v>
      </c>
      <c r="S45" s="224" t="s">
        <v>26</v>
      </c>
      <c r="T45" s="128">
        <v>787997.38</v>
      </c>
      <c r="U45" s="128">
        <v>510702.44</v>
      </c>
      <c r="V45" s="128">
        <v>277294.94</v>
      </c>
      <c r="W45" s="128">
        <v>0</v>
      </c>
      <c r="X45" s="128">
        <v>0</v>
      </c>
      <c r="Y45" s="128">
        <v>21548.47</v>
      </c>
      <c r="Z45" s="120" t="s">
        <v>26</v>
      </c>
      <c r="AA45" s="120" t="s">
        <v>26</v>
      </c>
      <c r="AB45" s="120" t="s">
        <v>26</v>
      </c>
      <c r="AC45" s="120" t="s">
        <v>26</v>
      </c>
      <c r="AD45" s="120" t="s">
        <v>26</v>
      </c>
      <c r="AE45" s="128">
        <v>0</v>
      </c>
      <c r="AF45" s="128">
        <v>0</v>
      </c>
      <c r="AG45" s="128">
        <v>0</v>
      </c>
      <c r="AH45" s="128">
        <v>0</v>
      </c>
      <c r="AI45" s="128">
        <v>0</v>
      </c>
      <c r="AJ45" s="128">
        <v>0</v>
      </c>
      <c r="AK45" s="128">
        <v>0</v>
      </c>
      <c r="AL45" s="128">
        <v>0</v>
      </c>
      <c r="AM45" s="128">
        <v>0</v>
      </c>
      <c r="AN45" s="128">
        <v>0</v>
      </c>
      <c r="AO45" s="128">
        <v>0</v>
      </c>
      <c r="AP45" s="128">
        <v>0</v>
      </c>
      <c r="AQ45" s="122">
        <v>41219</v>
      </c>
      <c r="AR45" s="128">
        <v>19593.169999999998</v>
      </c>
      <c r="AS45" s="155">
        <f>3749+151</f>
        <v>3900</v>
      </c>
      <c r="AT45" s="121">
        <v>4</v>
      </c>
      <c r="AU45" s="122">
        <v>42272</v>
      </c>
      <c r="AV45" s="120" t="s">
        <v>245</v>
      </c>
      <c r="AW45" s="120" t="s">
        <v>245</v>
      </c>
      <c r="AX45" s="120" t="s">
        <v>26</v>
      </c>
      <c r="AY45" s="120"/>
      <c r="AZ45" s="120" t="s">
        <v>296</v>
      </c>
      <c r="BA45" s="120"/>
      <c r="BB45" s="120"/>
      <c r="BC45" s="120"/>
      <c r="BD45" s="120"/>
      <c r="BE45" s="120"/>
      <c r="BF45" s="122"/>
      <c r="BG45" s="120" t="s">
        <v>25</v>
      </c>
      <c r="BH45" s="120" t="s">
        <v>26</v>
      </c>
      <c r="BI45" s="120" t="s">
        <v>245</v>
      </c>
      <c r="BJ45" s="120" t="s">
        <v>26</v>
      </c>
      <c r="BK45" s="120" t="s">
        <v>26</v>
      </c>
      <c r="BL45" s="120" t="s">
        <v>26</v>
      </c>
      <c r="BM45" s="120" t="s">
        <v>26</v>
      </c>
      <c r="BN45" s="120" t="s">
        <v>26</v>
      </c>
      <c r="BO45" s="120" t="s">
        <v>26</v>
      </c>
      <c r="BP45" s="120" t="s">
        <v>378</v>
      </c>
    </row>
    <row r="46" spans="1:68" s="135" customFormat="1" ht="22.5" x14ac:dyDescent="0.2">
      <c r="A46" s="133">
        <v>43</v>
      </c>
      <c r="B46" s="221">
        <v>9228465</v>
      </c>
      <c r="C46" s="133" t="s">
        <v>256</v>
      </c>
      <c r="D46" s="162">
        <v>205</v>
      </c>
      <c r="E46" s="222">
        <v>1</v>
      </c>
      <c r="F46" s="223" t="s">
        <v>109</v>
      </c>
      <c r="G46" s="133" t="s">
        <v>242</v>
      </c>
      <c r="H46" s="224" t="s">
        <v>360</v>
      </c>
      <c r="I46" s="225">
        <v>39406</v>
      </c>
      <c r="J46" s="225">
        <v>41232</v>
      </c>
      <c r="K46" s="224">
        <v>840</v>
      </c>
      <c r="L46" s="226">
        <v>14229</v>
      </c>
      <c r="M46" s="227">
        <v>0.11</v>
      </c>
      <c r="N46" s="224" t="s">
        <v>262</v>
      </c>
      <c r="O46" s="224" t="s">
        <v>329</v>
      </c>
      <c r="P46" s="230" t="s">
        <v>335</v>
      </c>
      <c r="Q46" s="224" t="s">
        <v>263</v>
      </c>
      <c r="R46" s="224" t="s">
        <v>245</v>
      </c>
      <c r="S46" s="224" t="s">
        <v>26</v>
      </c>
      <c r="T46" s="128">
        <v>706590.92</v>
      </c>
      <c r="U46" s="128">
        <v>420455.52</v>
      </c>
      <c r="V46" s="128">
        <v>286135.40000000002</v>
      </c>
      <c r="W46" s="128">
        <v>0</v>
      </c>
      <c r="X46" s="128">
        <v>0</v>
      </c>
      <c r="Y46" s="128">
        <v>19322.34</v>
      </c>
      <c r="Z46" s="120" t="s">
        <v>25</v>
      </c>
      <c r="AA46" s="120" t="s">
        <v>26</v>
      </c>
      <c r="AB46" s="120" t="s">
        <v>26</v>
      </c>
      <c r="AC46" s="120" t="s">
        <v>26</v>
      </c>
      <c r="AD46" s="120" t="s">
        <v>26</v>
      </c>
      <c r="AE46" s="128">
        <v>0</v>
      </c>
      <c r="AF46" s="128">
        <v>0</v>
      </c>
      <c r="AG46" s="128">
        <v>0</v>
      </c>
      <c r="AH46" s="128">
        <v>0</v>
      </c>
      <c r="AI46" s="128">
        <v>0</v>
      </c>
      <c r="AJ46" s="128">
        <v>0</v>
      </c>
      <c r="AK46" s="128">
        <v>0</v>
      </c>
      <c r="AL46" s="128">
        <v>0</v>
      </c>
      <c r="AM46" s="128">
        <v>0</v>
      </c>
      <c r="AN46" s="128">
        <v>0</v>
      </c>
      <c r="AO46" s="128">
        <v>0</v>
      </c>
      <c r="AP46" s="128">
        <v>0</v>
      </c>
      <c r="AQ46" s="122">
        <v>41780</v>
      </c>
      <c r="AR46" s="128">
        <v>9331.91</v>
      </c>
      <c r="AS46" s="155">
        <f>3695+151</f>
        <v>3846</v>
      </c>
      <c r="AT46" s="121">
        <v>4</v>
      </c>
      <c r="AU46" s="122">
        <v>42326</v>
      </c>
      <c r="AV46" s="120" t="s">
        <v>245</v>
      </c>
      <c r="AW46" s="120" t="s">
        <v>245</v>
      </c>
      <c r="AX46" s="120" t="s">
        <v>26</v>
      </c>
      <c r="AY46" s="120"/>
      <c r="AZ46" s="120" t="s">
        <v>296</v>
      </c>
      <c r="BA46" s="120"/>
      <c r="BB46" s="120"/>
      <c r="BC46" s="120"/>
      <c r="BD46" s="120"/>
      <c r="BE46" s="120"/>
      <c r="BF46" s="122"/>
      <c r="BG46" s="120" t="s">
        <v>25</v>
      </c>
      <c r="BH46" s="120" t="s">
        <v>26</v>
      </c>
      <c r="BI46" s="120" t="s">
        <v>245</v>
      </c>
      <c r="BJ46" s="120" t="s">
        <v>26</v>
      </c>
      <c r="BK46" s="120" t="s">
        <v>26</v>
      </c>
      <c r="BL46" s="120" t="s">
        <v>26</v>
      </c>
      <c r="BM46" s="120" t="s">
        <v>26</v>
      </c>
      <c r="BN46" s="120" t="s">
        <v>26</v>
      </c>
      <c r="BO46" s="120" t="s">
        <v>26</v>
      </c>
      <c r="BP46" s="120" t="s">
        <v>357</v>
      </c>
    </row>
    <row r="47" spans="1:68" s="135" customFormat="1" ht="33.75" x14ac:dyDescent="0.2">
      <c r="A47" s="133">
        <v>44</v>
      </c>
      <c r="B47" s="221">
        <v>9228467</v>
      </c>
      <c r="C47" s="133" t="s">
        <v>256</v>
      </c>
      <c r="D47" s="162">
        <v>201</v>
      </c>
      <c r="E47" s="222">
        <v>1</v>
      </c>
      <c r="F47" s="223" t="s">
        <v>109</v>
      </c>
      <c r="G47" s="133" t="s">
        <v>242</v>
      </c>
      <c r="H47" s="224" t="s">
        <v>361</v>
      </c>
      <c r="I47" s="225">
        <v>39414</v>
      </c>
      <c r="J47" s="225">
        <v>41206</v>
      </c>
      <c r="K47" s="224">
        <v>840</v>
      </c>
      <c r="L47" s="226">
        <v>21029</v>
      </c>
      <c r="M47" s="227">
        <v>0.11</v>
      </c>
      <c r="N47" s="224" t="s">
        <v>262</v>
      </c>
      <c r="O47" s="224" t="s">
        <v>329</v>
      </c>
      <c r="P47" s="230" t="s">
        <v>335</v>
      </c>
      <c r="Q47" s="224" t="s">
        <v>246</v>
      </c>
      <c r="R47" s="224" t="s">
        <v>245</v>
      </c>
      <c r="S47" s="224" t="s">
        <v>26</v>
      </c>
      <c r="T47" s="128">
        <v>747789.84</v>
      </c>
      <c r="U47" s="128">
        <v>601454</v>
      </c>
      <c r="V47" s="128">
        <v>146335.84</v>
      </c>
      <c r="W47" s="128">
        <v>0</v>
      </c>
      <c r="X47" s="128">
        <v>0</v>
      </c>
      <c r="Y47" s="128">
        <v>20448.96</v>
      </c>
      <c r="Z47" s="120" t="s">
        <v>25</v>
      </c>
      <c r="AA47" s="120" t="s">
        <v>26</v>
      </c>
      <c r="AB47" s="120" t="s">
        <v>26</v>
      </c>
      <c r="AC47" s="120" t="s">
        <v>26</v>
      </c>
      <c r="AD47" s="120" t="s">
        <v>26</v>
      </c>
      <c r="AE47" s="128">
        <v>0</v>
      </c>
      <c r="AF47" s="128">
        <v>0</v>
      </c>
      <c r="AG47" s="128">
        <v>0</v>
      </c>
      <c r="AH47" s="128">
        <v>0</v>
      </c>
      <c r="AI47" s="128">
        <v>0</v>
      </c>
      <c r="AJ47" s="128">
        <v>0</v>
      </c>
      <c r="AK47" s="128">
        <v>0</v>
      </c>
      <c r="AL47" s="128">
        <v>0</v>
      </c>
      <c r="AM47" s="128">
        <v>0</v>
      </c>
      <c r="AN47" s="128">
        <v>0</v>
      </c>
      <c r="AO47" s="128">
        <v>0</v>
      </c>
      <c r="AP47" s="128">
        <v>0</v>
      </c>
      <c r="AQ47" s="122">
        <v>43791</v>
      </c>
      <c r="AR47" s="128">
        <v>5.08</v>
      </c>
      <c r="AS47" s="155">
        <f>3687+151</f>
        <v>3838</v>
      </c>
      <c r="AT47" s="121">
        <v>4</v>
      </c>
      <c r="AU47" s="122">
        <v>42300</v>
      </c>
      <c r="AV47" s="120" t="s">
        <v>245</v>
      </c>
      <c r="AW47" s="120" t="s">
        <v>245</v>
      </c>
      <c r="AX47" s="120" t="s">
        <v>25</v>
      </c>
      <c r="AY47" s="120" t="s">
        <v>362</v>
      </c>
      <c r="AZ47" s="120" t="s">
        <v>363</v>
      </c>
      <c r="BA47" s="120" t="s">
        <v>364</v>
      </c>
      <c r="BB47" s="120" t="s">
        <v>418</v>
      </c>
      <c r="BC47" s="128">
        <v>106200</v>
      </c>
      <c r="BD47" s="120"/>
      <c r="BE47" s="120"/>
      <c r="BF47" s="122"/>
      <c r="BG47" s="120" t="s">
        <v>26</v>
      </c>
      <c r="BH47" s="120" t="s">
        <v>26</v>
      </c>
      <c r="BI47" s="120" t="s">
        <v>245</v>
      </c>
      <c r="BJ47" s="120" t="s">
        <v>26</v>
      </c>
      <c r="BK47" s="120" t="s">
        <v>26</v>
      </c>
      <c r="BL47" s="120" t="s">
        <v>26</v>
      </c>
      <c r="BM47" s="120" t="s">
        <v>25</v>
      </c>
      <c r="BN47" s="120" t="s">
        <v>26</v>
      </c>
      <c r="BO47" s="120" t="s">
        <v>26</v>
      </c>
      <c r="BP47" s="120"/>
    </row>
    <row r="48" spans="1:68" s="135" customFormat="1" ht="56.25" x14ac:dyDescent="0.2">
      <c r="A48" s="133">
        <v>45</v>
      </c>
      <c r="B48" s="221">
        <v>9228469</v>
      </c>
      <c r="C48" s="133" t="s">
        <v>256</v>
      </c>
      <c r="D48" s="162">
        <v>201</v>
      </c>
      <c r="E48" s="222">
        <v>1</v>
      </c>
      <c r="F48" s="223" t="s">
        <v>109</v>
      </c>
      <c r="G48" s="133" t="s">
        <v>242</v>
      </c>
      <c r="H48" s="224" t="s">
        <v>365</v>
      </c>
      <c r="I48" s="225">
        <v>39421</v>
      </c>
      <c r="J48" s="225">
        <v>41247</v>
      </c>
      <c r="K48" s="224">
        <v>840</v>
      </c>
      <c r="L48" s="226">
        <v>14546</v>
      </c>
      <c r="M48" s="227">
        <v>0.1</v>
      </c>
      <c r="N48" s="224" t="s">
        <v>262</v>
      </c>
      <c r="O48" s="224" t="s">
        <v>329</v>
      </c>
      <c r="P48" s="230" t="s">
        <v>335</v>
      </c>
      <c r="Q48" s="224" t="s">
        <v>246</v>
      </c>
      <c r="R48" s="224" t="s">
        <v>245</v>
      </c>
      <c r="S48" s="224" t="s">
        <v>26</v>
      </c>
      <c r="T48" s="128">
        <v>731695.99</v>
      </c>
      <c r="U48" s="128">
        <v>434408.27</v>
      </c>
      <c r="V48" s="128">
        <v>297287.71999999997</v>
      </c>
      <c r="W48" s="128">
        <v>0</v>
      </c>
      <c r="X48" s="128">
        <v>0</v>
      </c>
      <c r="Y48" s="128">
        <v>20008.86</v>
      </c>
      <c r="Z48" s="120" t="s">
        <v>25</v>
      </c>
      <c r="AA48" s="120" t="s">
        <v>25</v>
      </c>
      <c r="AB48" s="120" t="s">
        <v>26</v>
      </c>
      <c r="AC48" s="120" t="s">
        <v>26</v>
      </c>
      <c r="AD48" s="120" t="s">
        <v>26</v>
      </c>
      <c r="AE48" s="128">
        <v>0</v>
      </c>
      <c r="AF48" s="128">
        <v>0</v>
      </c>
      <c r="AG48" s="128">
        <v>0</v>
      </c>
      <c r="AH48" s="128">
        <v>0</v>
      </c>
      <c r="AI48" s="128">
        <v>0</v>
      </c>
      <c r="AJ48" s="128">
        <v>0</v>
      </c>
      <c r="AK48" s="128">
        <v>0</v>
      </c>
      <c r="AL48" s="128">
        <v>0</v>
      </c>
      <c r="AM48" s="128">
        <v>0</v>
      </c>
      <c r="AN48" s="128">
        <v>0</v>
      </c>
      <c r="AO48" s="128">
        <v>0</v>
      </c>
      <c r="AP48" s="128">
        <v>0</v>
      </c>
      <c r="AQ48" s="122">
        <v>39771</v>
      </c>
      <c r="AR48" s="128">
        <v>2131.16</v>
      </c>
      <c r="AS48" s="155">
        <f>3680+151</f>
        <v>3831</v>
      </c>
      <c r="AT48" s="121">
        <v>4</v>
      </c>
      <c r="AU48" s="122">
        <v>42341</v>
      </c>
      <c r="AV48" s="120" t="s">
        <v>245</v>
      </c>
      <c r="AW48" s="120" t="s">
        <v>245</v>
      </c>
      <c r="AX48" s="120" t="s">
        <v>25</v>
      </c>
      <c r="AY48" s="120" t="s">
        <v>366</v>
      </c>
      <c r="AZ48" s="120" t="s">
        <v>363</v>
      </c>
      <c r="BA48" s="120" t="s">
        <v>364</v>
      </c>
      <c r="BB48" s="120" t="s">
        <v>419</v>
      </c>
      <c r="BC48" s="128">
        <v>73460</v>
      </c>
      <c r="BD48" s="120"/>
      <c r="BE48" s="120"/>
      <c r="BF48" s="122"/>
      <c r="BG48" s="120" t="s">
        <v>26</v>
      </c>
      <c r="BH48" s="120" t="s">
        <v>26</v>
      </c>
      <c r="BI48" s="120" t="s">
        <v>245</v>
      </c>
      <c r="BJ48" s="120" t="s">
        <v>26</v>
      </c>
      <c r="BK48" s="120" t="s">
        <v>26</v>
      </c>
      <c r="BL48" s="120" t="s">
        <v>26</v>
      </c>
      <c r="BM48" s="120" t="s">
        <v>26</v>
      </c>
      <c r="BN48" s="120" t="s">
        <v>26</v>
      </c>
      <c r="BO48" s="120" t="s">
        <v>26</v>
      </c>
      <c r="BP48" s="120" t="s">
        <v>425</v>
      </c>
    </row>
    <row r="49" spans="1:68" s="135" customFormat="1" ht="33.75" x14ac:dyDescent="0.2">
      <c r="A49" s="133">
        <v>46</v>
      </c>
      <c r="B49" s="221">
        <v>9228439</v>
      </c>
      <c r="C49" s="133" t="s">
        <v>256</v>
      </c>
      <c r="D49" s="162">
        <v>201</v>
      </c>
      <c r="E49" s="222">
        <v>1</v>
      </c>
      <c r="F49" s="223" t="s">
        <v>109</v>
      </c>
      <c r="G49" s="133" t="s">
        <v>242</v>
      </c>
      <c r="H49" s="224" t="s">
        <v>367</v>
      </c>
      <c r="I49" s="225">
        <v>39163</v>
      </c>
      <c r="J49" s="225">
        <v>40989</v>
      </c>
      <c r="K49" s="224">
        <v>840</v>
      </c>
      <c r="L49" s="226">
        <v>50498.1</v>
      </c>
      <c r="M49" s="227">
        <v>0.11</v>
      </c>
      <c r="N49" s="224" t="s">
        <v>262</v>
      </c>
      <c r="O49" s="224" t="s">
        <v>329</v>
      </c>
      <c r="P49" s="230" t="s">
        <v>335</v>
      </c>
      <c r="Q49" s="224" t="s">
        <v>368</v>
      </c>
      <c r="R49" s="224" t="s">
        <v>245</v>
      </c>
      <c r="S49" s="224" t="s">
        <v>26</v>
      </c>
      <c r="T49" s="128">
        <v>1041068.55</v>
      </c>
      <c r="U49" s="128">
        <v>1041068.55</v>
      </c>
      <c r="V49" s="128">
        <v>0</v>
      </c>
      <c r="W49" s="128">
        <v>0</v>
      </c>
      <c r="X49" s="128">
        <v>0</v>
      </c>
      <c r="Y49" s="128">
        <v>28468.92</v>
      </c>
      <c r="Z49" s="120" t="s">
        <v>25</v>
      </c>
      <c r="AA49" s="120" t="s">
        <v>25</v>
      </c>
      <c r="AB49" s="120" t="s">
        <v>26</v>
      </c>
      <c r="AC49" s="120" t="s">
        <v>26</v>
      </c>
      <c r="AD49" s="120" t="s">
        <v>26</v>
      </c>
      <c r="AE49" s="128">
        <v>0</v>
      </c>
      <c r="AF49" s="128">
        <v>0</v>
      </c>
      <c r="AG49" s="128">
        <v>384616.19</v>
      </c>
      <c r="AH49" s="128">
        <v>0</v>
      </c>
      <c r="AI49" s="128">
        <v>0</v>
      </c>
      <c r="AJ49" s="128">
        <v>0</v>
      </c>
      <c r="AK49" s="128">
        <v>0</v>
      </c>
      <c r="AL49" s="128">
        <v>0</v>
      </c>
      <c r="AM49" s="128">
        <v>0</v>
      </c>
      <c r="AN49" s="128">
        <v>0</v>
      </c>
      <c r="AO49" s="128">
        <v>0</v>
      </c>
      <c r="AP49" s="128">
        <v>0</v>
      </c>
      <c r="AQ49" s="122">
        <v>44265</v>
      </c>
      <c r="AR49" s="128">
        <v>384616.19</v>
      </c>
      <c r="AS49" s="155">
        <f>3938+151</f>
        <v>4089</v>
      </c>
      <c r="AT49" s="121">
        <v>4</v>
      </c>
      <c r="AU49" s="122">
        <v>42083</v>
      </c>
      <c r="AV49" s="120" t="s">
        <v>245</v>
      </c>
      <c r="AW49" s="120" t="s">
        <v>245</v>
      </c>
      <c r="AX49" s="120" t="s">
        <v>369</v>
      </c>
      <c r="AY49" s="120" t="s">
        <v>370</v>
      </c>
      <c r="AZ49" s="120" t="s">
        <v>363</v>
      </c>
      <c r="BA49" s="120" t="s">
        <v>364</v>
      </c>
      <c r="BB49" s="120" t="s">
        <v>420</v>
      </c>
      <c r="BC49" s="120">
        <v>283349.88</v>
      </c>
      <c r="BD49" s="120">
        <v>47224.98</v>
      </c>
      <c r="BE49" s="120"/>
      <c r="BF49" s="122"/>
      <c r="BG49" s="120" t="s">
        <v>369</v>
      </c>
      <c r="BH49" s="120" t="s">
        <v>26</v>
      </c>
      <c r="BI49" s="120" t="s">
        <v>245</v>
      </c>
      <c r="BJ49" s="120" t="s">
        <v>26</v>
      </c>
      <c r="BK49" s="120" t="s">
        <v>26</v>
      </c>
      <c r="BL49" s="120" t="s">
        <v>26</v>
      </c>
      <c r="BM49" s="120" t="s">
        <v>26</v>
      </c>
      <c r="BN49" s="120" t="s">
        <v>26</v>
      </c>
      <c r="BO49" s="120" t="s">
        <v>26</v>
      </c>
      <c r="BP49" s="120" t="s">
        <v>371</v>
      </c>
    </row>
    <row r="50" spans="1:68" s="135" customFormat="1" ht="56.25" x14ac:dyDescent="0.2">
      <c r="A50" s="133">
        <v>47</v>
      </c>
      <c r="B50" s="221">
        <v>9228479</v>
      </c>
      <c r="C50" s="133" t="s">
        <v>256</v>
      </c>
      <c r="D50" s="162">
        <v>201</v>
      </c>
      <c r="E50" s="222">
        <v>1</v>
      </c>
      <c r="F50" s="223" t="s">
        <v>109</v>
      </c>
      <c r="G50" s="133" t="s">
        <v>242</v>
      </c>
      <c r="H50" s="224" t="s">
        <v>372</v>
      </c>
      <c r="I50" s="225">
        <v>39505</v>
      </c>
      <c r="J50" s="225">
        <v>40965</v>
      </c>
      <c r="K50" s="224">
        <v>840</v>
      </c>
      <c r="L50" s="226">
        <v>18439</v>
      </c>
      <c r="M50" s="227">
        <v>0.11</v>
      </c>
      <c r="N50" s="224" t="s">
        <v>262</v>
      </c>
      <c r="O50" s="224" t="s">
        <v>329</v>
      </c>
      <c r="P50" s="230" t="s">
        <v>335</v>
      </c>
      <c r="Q50" s="224" t="s">
        <v>263</v>
      </c>
      <c r="R50" s="224" t="s">
        <v>245</v>
      </c>
      <c r="S50" s="224" t="s">
        <v>26</v>
      </c>
      <c r="T50" s="128">
        <v>840902.27</v>
      </c>
      <c r="U50" s="128">
        <v>543016.28</v>
      </c>
      <c r="V50" s="128">
        <v>297885.99</v>
      </c>
      <c r="W50" s="128">
        <v>0</v>
      </c>
      <c r="X50" s="128">
        <v>0</v>
      </c>
      <c r="Y50" s="128">
        <v>22995.200000000001</v>
      </c>
      <c r="Z50" s="120" t="s">
        <v>25</v>
      </c>
      <c r="AA50" s="120" t="s">
        <v>25</v>
      </c>
      <c r="AB50" s="120" t="s">
        <v>25</v>
      </c>
      <c r="AC50" s="120" t="s">
        <v>25</v>
      </c>
      <c r="AD50" s="120" t="s">
        <v>26</v>
      </c>
      <c r="AE50" s="128">
        <v>0</v>
      </c>
      <c r="AF50" s="128">
        <v>0</v>
      </c>
      <c r="AG50" s="128">
        <v>0</v>
      </c>
      <c r="AH50" s="128">
        <v>0</v>
      </c>
      <c r="AI50" s="128">
        <v>0</v>
      </c>
      <c r="AJ50" s="128">
        <v>0</v>
      </c>
      <c r="AK50" s="128">
        <v>0</v>
      </c>
      <c r="AL50" s="128">
        <v>0</v>
      </c>
      <c r="AM50" s="128">
        <v>0</v>
      </c>
      <c r="AN50" s="128">
        <v>0</v>
      </c>
      <c r="AO50" s="128">
        <v>0</v>
      </c>
      <c r="AP50" s="128">
        <v>0</v>
      </c>
      <c r="AQ50" s="122">
        <v>39825</v>
      </c>
      <c r="AR50" s="128">
        <v>291.98</v>
      </c>
      <c r="AS50" s="155">
        <f>3962+151</f>
        <v>4113</v>
      </c>
      <c r="AT50" s="121">
        <v>4</v>
      </c>
      <c r="AU50" s="122">
        <v>42060</v>
      </c>
      <c r="AV50" s="120" t="s">
        <v>245</v>
      </c>
      <c r="AW50" s="120" t="s">
        <v>245</v>
      </c>
      <c r="AX50" s="120" t="s">
        <v>25</v>
      </c>
      <c r="AY50" s="120" t="s">
        <v>373</v>
      </c>
      <c r="AZ50" s="120" t="s">
        <v>363</v>
      </c>
      <c r="BA50" s="120" t="s">
        <v>364</v>
      </c>
      <c r="BB50" s="120" t="s">
        <v>421</v>
      </c>
      <c r="BC50" s="128">
        <v>95120</v>
      </c>
      <c r="BD50" s="120"/>
      <c r="BE50" s="120"/>
      <c r="BF50" s="122"/>
      <c r="BG50" s="120" t="s">
        <v>26</v>
      </c>
      <c r="BH50" s="120" t="s">
        <v>26</v>
      </c>
      <c r="BI50" s="120" t="s">
        <v>245</v>
      </c>
      <c r="BJ50" s="120" t="s">
        <v>26</v>
      </c>
      <c r="BK50" s="120" t="s">
        <v>26</v>
      </c>
      <c r="BL50" s="120" t="s">
        <v>26</v>
      </c>
      <c r="BM50" s="120" t="s">
        <v>25</v>
      </c>
      <c r="BN50" s="120" t="s">
        <v>26</v>
      </c>
      <c r="BO50" s="120" t="s">
        <v>26</v>
      </c>
      <c r="BP50" s="120" t="s">
        <v>426</v>
      </c>
    </row>
    <row r="51" spans="1:68" s="135" customFormat="1" ht="22.5" x14ac:dyDescent="0.2">
      <c r="A51" s="133">
        <v>48</v>
      </c>
      <c r="B51" s="221">
        <v>9228475</v>
      </c>
      <c r="C51" s="133" t="s">
        <v>256</v>
      </c>
      <c r="D51" s="162">
        <v>205</v>
      </c>
      <c r="E51" s="222">
        <v>1</v>
      </c>
      <c r="F51" s="223" t="s">
        <v>109</v>
      </c>
      <c r="G51" s="133" t="s">
        <v>242</v>
      </c>
      <c r="H51" s="224" t="s">
        <v>374</v>
      </c>
      <c r="I51" s="225">
        <v>39468</v>
      </c>
      <c r="J51" s="225">
        <v>41294</v>
      </c>
      <c r="K51" s="224">
        <v>840</v>
      </c>
      <c r="L51" s="226">
        <v>17940</v>
      </c>
      <c r="M51" s="227">
        <v>0.11</v>
      </c>
      <c r="N51" s="224" t="s">
        <v>262</v>
      </c>
      <c r="O51" s="224" t="s">
        <v>329</v>
      </c>
      <c r="P51" s="230" t="s">
        <v>335</v>
      </c>
      <c r="Q51" s="224" t="s">
        <v>263</v>
      </c>
      <c r="R51" s="224" t="s">
        <v>245</v>
      </c>
      <c r="S51" s="224" t="s">
        <v>26</v>
      </c>
      <c r="T51" s="128">
        <v>588217.63</v>
      </c>
      <c r="U51" s="128">
        <v>513567.22</v>
      </c>
      <c r="V51" s="128">
        <v>74650.41</v>
      </c>
      <c r="W51" s="128">
        <v>0</v>
      </c>
      <c r="X51" s="128">
        <v>0</v>
      </c>
      <c r="Y51" s="128">
        <v>16085.32</v>
      </c>
      <c r="Z51" s="120" t="s">
        <v>25</v>
      </c>
      <c r="AA51" s="120" t="s">
        <v>26</v>
      </c>
      <c r="AB51" s="120" t="s">
        <v>26</v>
      </c>
      <c r="AC51" s="120" t="s">
        <v>26</v>
      </c>
      <c r="AD51" s="120" t="s">
        <v>26</v>
      </c>
      <c r="AE51" s="128">
        <v>0</v>
      </c>
      <c r="AF51" s="128">
        <v>0</v>
      </c>
      <c r="AG51" s="128">
        <v>0</v>
      </c>
      <c r="AH51" s="128">
        <v>0</v>
      </c>
      <c r="AI51" s="128">
        <v>0</v>
      </c>
      <c r="AJ51" s="128">
        <v>0</v>
      </c>
      <c r="AK51" s="128">
        <v>0</v>
      </c>
      <c r="AL51" s="128">
        <v>0</v>
      </c>
      <c r="AM51" s="128">
        <v>0</v>
      </c>
      <c r="AN51" s="128">
        <v>0</v>
      </c>
      <c r="AO51" s="128">
        <v>0</v>
      </c>
      <c r="AP51" s="128">
        <v>0</v>
      </c>
      <c r="AQ51" s="122">
        <v>42871</v>
      </c>
      <c r="AR51" s="128">
        <v>103286.13</v>
      </c>
      <c r="AS51" s="155">
        <f>4091+151</f>
        <v>4242</v>
      </c>
      <c r="AT51" s="121">
        <v>4</v>
      </c>
      <c r="AU51" s="122">
        <v>42388</v>
      </c>
      <c r="AV51" s="120" t="s">
        <v>245</v>
      </c>
      <c r="AW51" s="120" t="s">
        <v>245</v>
      </c>
      <c r="AX51" s="120" t="s">
        <v>26</v>
      </c>
      <c r="AY51" s="120"/>
      <c r="AZ51" s="120" t="s">
        <v>296</v>
      </c>
      <c r="BA51" s="120"/>
      <c r="BB51" s="120"/>
      <c r="BC51" s="120"/>
      <c r="BD51" s="120"/>
      <c r="BE51" s="120"/>
      <c r="BF51" s="122"/>
      <c r="BG51" s="120" t="s">
        <v>25</v>
      </c>
      <c r="BH51" s="120" t="s">
        <v>26</v>
      </c>
      <c r="BI51" s="120" t="s">
        <v>245</v>
      </c>
      <c r="BJ51" s="120" t="s">
        <v>26</v>
      </c>
      <c r="BK51" s="120" t="s">
        <v>26</v>
      </c>
      <c r="BL51" s="120" t="s">
        <v>26</v>
      </c>
      <c r="BM51" s="120" t="s">
        <v>26</v>
      </c>
      <c r="BN51" s="120" t="s">
        <v>26</v>
      </c>
      <c r="BO51" s="120" t="s">
        <v>26</v>
      </c>
      <c r="BP51" s="120" t="s">
        <v>375</v>
      </c>
    </row>
    <row r="52" spans="1:68" s="135" customFormat="1" ht="67.5" x14ac:dyDescent="0.2">
      <c r="A52" s="133">
        <v>49</v>
      </c>
      <c r="B52" s="221">
        <v>9228461</v>
      </c>
      <c r="C52" s="133" t="s">
        <v>256</v>
      </c>
      <c r="D52" s="162">
        <v>201</v>
      </c>
      <c r="E52" s="222">
        <v>1</v>
      </c>
      <c r="F52" s="223" t="s">
        <v>109</v>
      </c>
      <c r="G52" s="133" t="s">
        <v>242</v>
      </c>
      <c r="H52" s="224" t="s">
        <v>376</v>
      </c>
      <c r="I52" s="225">
        <v>39380</v>
      </c>
      <c r="J52" s="225">
        <v>40529</v>
      </c>
      <c r="K52" s="224">
        <v>840</v>
      </c>
      <c r="L52" s="226">
        <v>15401</v>
      </c>
      <c r="M52" s="227">
        <v>0.11</v>
      </c>
      <c r="N52" s="224" t="s">
        <v>262</v>
      </c>
      <c r="O52" s="224" t="s">
        <v>329</v>
      </c>
      <c r="P52" s="230" t="s">
        <v>335</v>
      </c>
      <c r="Q52" s="224" t="s">
        <v>263</v>
      </c>
      <c r="R52" s="224" t="s">
        <v>245</v>
      </c>
      <c r="S52" s="224" t="s">
        <v>26</v>
      </c>
      <c r="T52" s="128">
        <v>687098.76</v>
      </c>
      <c r="U52" s="128">
        <v>441169.44</v>
      </c>
      <c r="V52" s="128">
        <v>245929.32</v>
      </c>
      <c r="W52" s="128">
        <v>0</v>
      </c>
      <c r="X52" s="128">
        <v>0</v>
      </c>
      <c r="Y52" s="128">
        <v>18789.310000000001</v>
      </c>
      <c r="Z52" s="120" t="s">
        <v>25</v>
      </c>
      <c r="AA52" s="120" t="s">
        <v>25</v>
      </c>
      <c r="AB52" s="120" t="s">
        <v>25</v>
      </c>
      <c r="AC52" s="120" t="s">
        <v>26</v>
      </c>
      <c r="AD52" s="120" t="s">
        <v>26</v>
      </c>
      <c r="AE52" s="128">
        <v>5921.62</v>
      </c>
      <c r="AF52" s="128">
        <v>5791.09</v>
      </c>
      <c r="AG52" s="128">
        <v>5421.62</v>
      </c>
      <c r="AH52" s="128">
        <v>2600.84</v>
      </c>
      <c r="AI52" s="128">
        <v>0</v>
      </c>
      <c r="AJ52" s="128">
        <v>0</v>
      </c>
      <c r="AK52" s="128">
        <v>0</v>
      </c>
      <c r="AL52" s="128">
        <v>0</v>
      </c>
      <c r="AM52" s="128">
        <v>0</v>
      </c>
      <c r="AN52" s="128">
        <v>0</v>
      </c>
      <c r="AO52" s="128">
        <v>21167.73</v>
      </c>
      <c r="AP52" s="128">
        <v>0</v>
      </c>
      <c r="AQ52" s="122">
        <v>45015</v>
      </c>
      <c r="AR52" s="128">
        <v>21167.73</v>
      </c>
      <c r="AS52" s="155">
        <f>3721+151</f>
        <v>3872</v>
      </c>
      <c r="AT52" s="121">
        <v>4</v>
      </c>
      <c r="AU52" s="122">
        <v>41624</v>
      </c>
      <c r="AV52" s="120" t="s">
        <v>245</v>
      </c>
      <c r="AW52" s="120" t="s">
        <v>245</v>
      </c>
      <c r="AX52" s="120" t="s">
        <v>25</v>
      </c>
      <c r="AY52" s="120" t="s">
        <v>377</v>
      </c>
      <c r="AZ52" s="120" t="s">
        <v>363</v>
      </c>
      <c r="BA52" s="120" t="s">
        <v>364</v>
      </c>
      <c r="BB52" s="120" t="s">
        <v>422</v>
      </c>
      <c r="BC52" s="128">
        <v>78277</v>
      </c>
      <c r="BD52" s="120"/>
      <c r="BE52" s="120"/>
      <c r="BF52" s="122"/>
      <c r="BG52" s="120" t="s">
        <v>26</v>
      </c>
      <c r="BH52" s="120" t="s">
        <v>26</v>
      </c>
      <c r="BI52" s="120" t="s">
        <v>245</v>
      </c>
      <c r="BJ52" s="120" t="s">
        <v>26</v>
      </c>
      <c r="BK52" s="120" t="s">
        <v>26</v>
      </c>
      <c r="BL52" s="120" t="s">
        <v>26</v>
      </c>
      <c r="BM52" s="120" t="s">
        <v>25</v>
      </c>
      <c r="BN52" s="120" t="s">
        <v>26</v>
      </c>
      <c r="BO52" s="120" t="s">
        <v>26</v>
      </c>
      <c r="BP52" s="120" t="s">
        <v>379</v>
      </c>
    </row>
    <row r="53" spans="1:68" s="135" customFormat="1" ht="112.5" x14ac:dyDescent="0.2">
      <c r="A53" s="133">
        <v>50</v>
      </c>
      <c r="B53" s="221">
        <v>9228449</v>
      </c>
      <c r="C53" s="133" t="s">
        <v>256</v>
      </c>
      <c r="D53" s="162">
        <v>201</v>
      </c>
      <c r="E53" s="222">
        <v>2</v>
      </c>
      <c r="F53" s="223" t="s">
        <v>109</v>
      </c>
      <c r="G53" s="133" t="s">
        <v>242</v>
      </c>
      <c r="H53" s="224" t="s">
        <v>380</v>
      </c>
      <c r="I53" s="225">
        <v>39309</v>
      </c>
      <c r="J53" s="225">
        <v>41135</v>
      </c>
      <c r="K53" s="224">
        <v>840</v>
      </c>
      <c r="L53" s="226">
        <v>13564.36</v>
      </c>
      <c r="M53" s="227">
        <v>0.11</v>
      </c>
      <c r="N53" s="224" t="s">
        <v>347</v>
      </c>
      <c r="O53" s="224" t="s">
        <v>243</v>
      </c>
      <c r="P53" s="230"/>
      <c r="Q53" s="224" t="s">
        <v>263</v>
      </c>
      <c r="R53" s="224" t="s">
        <v>245</v>
      </c>
      <c r="S53" s="224" t="s">
        <v>26</v>
      </c>
      <c r="T53" s="128">
        <v>532295.1</v>
      </c>
      <c r="U53" s="128">
        <v>372023.7</v>
      </c>
      <c r="V53" s="128">
        <v>160271.4</v>
      </c>
      <c r="W53" s="128">
        <v>0</v>
      </c>
      <c r="X53" s="128">
        <v>0</v>
      </c>
      <c r="Y53" s="128">
        <v>14556.07</v>
      </c>
      <c r="Z53" s="120" t="s">
        <v>295</v>
      </c>
      <c r="AA53" s="120" t="s">
        <v>295</v>
      </c>
      <c r="AB53" s="120" t="s">
        <v>26</v>
      </c>
      <c r="AC53" s="120" t="s">
        <v>295</v>
      </c>
      <c r="AD53" s="120" t="s">
        <v>25</v>
      </c>
      <c r="AE53" s="128">
        <v>0</v>
      </c>
      <c r="AF53" s="128">
        <v>0</v>
      </c>
      <c r="AG53" s="128">
        <v>0</v>
      </c>
      <c r="AH53" s="128">
        <v>94537.66</v>
      </c>
      <c r="AI53" s="128">
        <v>0</v>
      </c>
      <c r="AJ53" s="128">
        <v>0</v>
      </c>
      <c r="AK53" s="128">
        <v>0</v>
      </c>
      <c r="AL53" s="128">
        <v>0</v>
      </c>
      <c r="AM53" s="128">
        <v>0</v>
      </c>
      <c r="AN53" s="128">
        <v>0</v>
      </c>
      <c r="AO53" s="128">
        <v>0</v>
      </c>
      <c r="AP53" s="128">
        <v>0</v>
      </c>
      <c r="AQ53" s="122">
        <v>44369</v>
      </c>
      <c r="AR53" s="128">
        <v>94537.66</v>
      </c>
      <c r="AS53" s="155">
        <f>3793+151</f>
        <v>3944</v>
      </c>
      <c r="AT53" s="121">
        <v>4</v>
      </c>
      <c r="AU53" s="122">
        <v>42229</v>
      </c>
      <c r="AV53" s="120" t="s">
        <v>245</v>
      </c>
      <c r="AW53" s="120" t="s">
        <v>245</v>
      </c>
      <c r="AX53" s="120" t="s">
        <v>25</v>
      </c>
      <c r="AY53" s="120"/>
      <c r="AZ53" s="120" t="s">
        <v>298</v>
      </c>
      <c r="BA53" s="120" t="s">
        <v>300</v>
      </c>
      <c r="BB53" s="120" t="s">
        <v>381</v>
      </c>
      <c r="BC53" s="128">
        <v>68500</v>
      </c>
      <c r="BD53" s="120"/>
      <c r="BE53" s="120"/>
      <c r="BF53" s="122"/>
      <c r="BG53" s="120" t="s">
        <v>26</v>
      </c>
      <c r="BH53" s="120" t="s">
        <v>26</v>
      </c>
      <c r="BI53" s="120" t="s">
        <v>245</v>
      </c>
      <c r="BJ53" s="120" t="s">
        <v>25</v>
      </c>
      <c r="BK53" s="120" t="s">
        <v>26</v>
      </c>
      <c r="BL53" s="120" t="s">
        <v>26</v>
      </c>
      <c r="BM53" s="120" t="s">
        <v>26</v>
      </c>
      <c r="BN53" s="120" t="s">
        <v>26</v>
      </c>
      <c r="BO53" s="120" t="s">
        <v>26</v>
      </c>
      <c r="BP53" s="120" t="s">
        <v>427</v>
      </c>
    </row>
    <row r="54" spans="1:68" s="135" customFormat="1" ht="146.25" x14ac:dyDescent="0.2">
      <c r="A54" s="133">
        <v>51</v>
      </c>
      <c r="B54" s="232" t="s">
        <v>387</v>
      </c>
      <c r="C54" s="133" t="s">
        <v>245</v>
      </c>
      <c r="D54" s="162">
        <v>311</v>
      </c>
      <c r="E54" s="222" t="s">
        <v>245</v>
      </c>
      <c r="F54" s="223" t="s">
        <v>109</v>
      </c>
      <c r="G54" s="133" t="s">
        <v>242</v>
      </c>
      <c r="H54" s="230" t="s">
        <v>384</v>
      </c>
      <c r="I54" s="225">
        <v>43489</v>
      </c>
      <c r="J54" s="225" t="s">
        <v>245</v>
      </c>
      <c r="K54" s="224" t="s">
        <v>385</v>
      </c>
      <c r="L54" s="226">
        <v>7333273.6799999997</v>
      </c>
      <c r="M54" s="227" t="s">
        <v>245</v>
      </c>
      <c r="N54" s="224" t="s">
        <v>245</v>
      </c>
      <c r="O54" s="233" t="s">
        <v>292</v>
      </c>
      <c r="P54" s="230" t="s">
        <v>382</v>
      </c>
      <c r="Q54" s="230" t="s">
        <v>383</v>
      </c>
      <c r="R54" s="224" t="s">
        <v>245</v>
      </c>
      <c r="S54" s="224" t="s">
        <v>26</v>
      </c>
      <c r="T54" s="128">
        <v>8231807.4299999997</v>
      </c>
      <c r="U54" s="128">
        <v>8231807.4299999997</v>
      </c>
      <c r="V54" s="128">
        <v>0</v>
      </c>
      <c r="W54" s="128">
        <v>0</v>
      </c>
      <c r="X54" s="128">
        <v>0</v>
      </c>
      <c r="Y54" s="128" t="s">
        <v>394</v>
      </c>
      <c r="Z54" s="120" t="s">
        <v>245</v>
      </c>
      <c r="AA54" s="120" t="s">
        <v>245</v>
      </c>
      <c r="AB54" s="120" t="s">
        <v>245</v>
      </c>
      <c r="AC54" s="120" t="s">
        <v>245</v>
      </c>
      <c r="AD54" s="120" t="s">
        <v>245</v>
      </c>
      <c r="AE54" s="128">
        <v>0</v>
      </c>
      <c r="AF54" s="128">
        <v>0</v>
      </c>
      <c r="AG54" s="128">
        <v>0</v>
      </c>
      <c r="AH54" s="128">
        <v>0</v>
      </c>
      <c r="AI54" s="128">
        <v>0</v>
      </c>
      <c r="AJ54" s="128">
        <v>0</v>
      </c>
      <c r="AK54" s="128">
        <v>0</v>
      </c>
      <c r="AL54" s="128">
        <v>0</v>
      </c>
      <c r="AM54" s="128">
        <v>0</v>
      </c>
      <c r="AN54" s="128">
        <v>0</v>
      </c>
      <c r="AO54" s="128">
        <v>0</v>
      </c>
      <c r="AP54" s="128">
        <v>0</v>
      </c>
      <c r="AQ54" s="128" t="s">
        <v>245</v>
      </c>
      <c r="AR54" s="128" t="s">
        <v>245</v>
      </c>
      <c r="AS54" s="155">
        <v>1590</v>
      </c>
      <c r="AT54" s="121">
        <v>2</v>
      </c>
      <c r="AU54" s="122">
        <v>44583</v>
      </c>
      <c r="AV54" s="120" t="s">
        <v>245</v>
      </c>
      <c r="AW54" s="120" t="s">
        <v>245</v>
      </c>
      <c r="AX54" s="120" t="s">
        <v>26</v>
      </c>
      <c r="AY54" s="120"/>
      <c r="AZ54" s="120"/>
      <c r="BA54" s="120"/>
      <c r="BB54" s="120" t="s">
        <v>245</v>
      </c>
      <c r="BC54" s="128" t="s">
        <v>245</v>
      </c>
      <c r="BD54" s="120" t="s">
        <v>245</v>
      </c>
      <c r="BE54" s="120" t="s">
        <v>245</v>
      </c>
      <c r="BF54" s="122" t="s">
        <v>245</v>
      </c>
      <c r="BG54" s="120" t="s">
        <v>26</v>
      </c>
      <c r="BH54" s="120" t="s">
        <v>26</v>
      </c>
      <c r="BI54" s="120" t="s">
        <v>245</v>
      </c>
      <c r="BJ54" s="120" t="s">
        <v>26</v>
      </c>
      <c r="BK54" s="120" t="s">
        <v>25</v>
      </c>
      <c r="BL54" s="120" t="s">
        <v>25</v>
      </c>
      <c r="BM54" s="120" t="s">
        <v>26</v>
      </c>
      <c r="BN54" s="120" t="s">
        <v>26</v>
      </c>
      <c r="BO54" s="120" t="s">
        <v>26</v>
      </c>
      <c r="BP54" s="120" t="s">
        <v>386</v>
      </c>
    </row>
    <row r="55" spans="1:68" s="135" customFormat="1" ht="146.25" x14ac:dyDescent="0.2">
      <c r="A55" s="133">
        <v>52</v>
      </c>
      <c r="B55" s="221" t="s">
        <v>388</v>
      </c>
      <c r="C55" s="133" t="s">
        <v>245</v>
      </c>
      <c r="D55" s="162">
        <v>311</v>
      </c>
      <c r="E55" s="222" t="s">
        <v>245</v>
      </c>
      <c r="F55" s="223" t="s">
        <v>109</v>
      </c>
      <c r="G55" s="133" t="s">
        <v>242</v>
      </c>
      <c r="H55" s="224" t="s">
        <v>391</v>
      </c>
      <c r="I55" s="225">
        <v>44146</v>
      </c>
      <c r="J55" s="225" t="s">
        <v>245</v>
      </c>
      <c r="K55" s="224">
        <v>980</v>
      </c>
      <c r="L55" s="226">
        <v>82155.399999999994</v>
      </c>
      <c r="M55" s="227" t="s">
        <v>245</v>
      </c>
      <c r="N55" s="224" t="s">
        <v>245</v>
      </c>
      <c r="O55" s="233" t="s">
        <v>292</v>
      </c>
      <c r="P55" s="230" t="s">
        <v>382</v>
      </c>
      <c r="Q55" s="230" t="s">
        <v>383</v>
      </c>
      <c r="R55" s="224" t="s">
        <v>245</v>
      </c>
      <c r="S55" s="224" t="s">
        <v>26</v>
      </c>
      <c r="T55" s="128">
        <v>82155.399999999994</v>
      </c>
      <c r="U55" s="128">
        <v>82155.399999999994</v>
      </c>
      <c r="V55" s="128">
        <v>0</v>
      </c>
      <c r="W55" s="128">
        <v>0</v>
      </c>
      <c r="X55" s="128">
        <v>0</v>
      </c>
      <c r="Y55" s="128">
        <v>82155.399999999994</v>
      </c>
      <c r="Z55" s="120" t="s">
        <v>245</v>
      </c>
      <c r="AA55" s="120" t="s">
        <v>245</v>
      </c>
      <c r="AB55" s="120" t="s">
        <v>245</v>
      </c>
      <c r="AC55" s="120" t="s">
        <v>245</v>
      </c>
      <c r="AD55" s="120" t="s">
        <v>245</v>
      </c>
      <c r="AE55" s="128">
        <v>0</v>
      </c>
      <c r="AF55" s="128">
        <v>0</v>
      </c>
      <c r="AG55" s="128">
        <v>0</v>
      </c>
      <c r="AH55" s="128">
        <v>0</v>
      </c>
      <c r="AI55" s="128">
        <v>0</v>
      </c>
      <c r="AJ55" s="128">
        <v>0</v>
      </c>
      <c r="AK55" s="128">
        <v>0</v>
      </c>
      <c r="AL55" s="128">
        <v>0</v>
      </c>
      <c r="AM55" s="128">
        <v>0</v>
      </c>
      <c r="AN55" s="128">
        <v>0</v>
      </c>
      <c r="AO55" s="128">
        <v>0</v>
      </c>
      <c r="AP55" s="128">
        <v>0</v>
      </c>
      <c r="AQ55" s="128" t="s">
        <v>245</v>
      </c>
      <c r="AR55" s="128" t="s">
        <v>245</v>
      </c>
      <c r="AS55" s="155">
        <v>793</v>
      </c>
      <c r="AT55" s="121">
        <v>2</v>
      </c>
      <c r="AU55" s="122">
        <v>45380</v>
      </c>
      <c r="AV55" s="120" t="s">
        <v>245</v>
      </c>
      <c r="AW55" s="120" t="s">
        <v>245</v>
      </c>
      <c r="AX55" s="120" t="s">
        <v>26</v>
      </c>
      <c r="AY55" s="120"/>
      <c r="AZ55" s="120"/>
      <c r="BA55" s="120"/>
      <c r="BB55" s="120" t="s">
        <v>245</v>
      </c>
      <c r="BC55" s="128" t="s">
        <v>245</v>
      </c>
      <c r="BD55" s="120" t="s">
        <v>245</v>
      </c>
      <c r="BE55" s="120" t="s">
        <v>245</v>
      </c>
      <c r="BF55" s="122" t="s">
        <v>245</v>
      </c>
      <c r="BG55" s="120" t="s">
        <v>26</v>
      </c>
      <c r="BH55" s="120" t="s">
        <v>26</v>
      </c>
      <c r="BI55" s="120" t="s">
        <v>245</v>
      </c>
      <c r="BJ55" s="120" t="s">
        <v>26</v>
      </c>
      <c r="BK55" s="120" t="s">
        <v>25</v>
      </c>
      <c r="BL55" s="120" t="s">
        <v>25</v>
      </c>
      <c r="BM55" s="120" t="s">
        <v>26</v>
      </c>
      <c r="BN55" s="120" t="s">
        <v>26</v>
      </c>
      <c r="BO55" s="120" t="s">
        <v>26</v>
      </c>
      <c r="BP55" s="120" t="s">
        <v>386</v>
      </c>
    </row>
    <row r="56" spans="1:68" s="135" customFormat="1" ht="146.25" x14ac:dyDescent="0.2">
      <c r="A56" s="133">
        <v>53</v>
      </c>
      <c r="B56" s="221" t="s">
        <v>389</v>
      </c>
      <c r="C56" s="133" t="s">
        <v>245</v>
      </c>
      <c r="D56" s="162">
        <v>311</v>
      </c>
      <c r="E56" s="222" t="s">
        <v>245</v>
      </c>
      <c r="F56" s="223" t="s">
        <v>109</v>
      </c>
      <c r="G56" s="133" t="s">
        <v>242</v>
      </c>
      <c r="H56" s="224" t="s">
        <v>392</v>
      </c>
      <c r="I56" s="225">
        <v>44543</v>
      </c>
      <c r="J56" s="225" t="s">
        <v>245</v>
      </c>
      <c r="K56" s="224">
        <v>980</v>
      </c>
      <c r="L56" s="226">
        <v>154216.29</v>
      </c>
      <c r="M56" s="227" t="s">
        <v>245</v>
      </c>
      <c r="N56" s="224" t="s">
        <v>245</v>
      </c>
      <c r="O56" s="233" t="s">
        <v>292</v>
      </c>
      <c r="P56" s="230" t="s">
        <v>382</v>
      </c>
      <c r="Q56" s="230" t="s">
        <v>383</v>
      </c>
      <c r="R56" s="224" t="s">
        <v>245</v>
      </c>
      <c r="S56" s="224" t="s">
        <v>26</v>
      </c>
      <c r="T56" s="128">
        <v>154216.29</v>
      </c>
      <c r="U56" s="128">
        <v>154216.29</v>
      </c>
      <c r="V56" s="128">
        <v>0</v>
      </c>
      <c r="W56" s="128">
        <v>0</v>
      </c>
      <c r="X56" s="128">
        <v>0</v>
      </c>
      <c r="Y56" s="128">
        <v>154216.29</v>
      </c>
      <c r="Z56" s="120" t="s">
        <v>245</v>
      </c>
      <c r="AA56" s="120" t="s">
        <v>245</v>
      </c>
      <c r="AB56" s="120" t="s">
        <v>245</v>
      </c>
      <c r="AC56" s="120" t="s">
        <v>245</v>
      </c>
      <c r="AD56" s="120" t="s">
        <v>245</v>
      </c>
      <c r="AE56" s="128">
        <v>0</v>
      </c>
      <c r="AF56" s="128">
        <v>0</v>
      </c>
      <c r="AG56" s="128">
        <v>0</v>
      </c>
      <c r="AH56" s="128">
        <v>0</v>
      </c>
      <c r="AI56" s="128">
        <v>0</v>
      </c>
      <c r="AJ56" s="128">
        <v>0</v>
      </c>
      <c r="AK56" s="128">
        <v>0</v>
      </c>
      <c r="AL56" s="128">
        <v>0</v>
      </c>
      <c r="AM56" s="128">
        <v>0</v>
      </c>
      <c r="AN56" s="128">
        <v>0</v>
      </c>
      <c r="AO56" s="128">
        <v>0</v>
      </c>
      <c r="AP56" s="128">
        <v>0</v>
      </c>
      <c r="AQ56" s="128" t="s">
        <v>245</v>
      </c>
      <c r="AR56" s="128" t="s">
        <v>245</v>
      </c>
      <c r="AS56" s="155">
        <v>536</v>
      </c>
      <c r="AT56" s="121">
        <v>2</v>
      </c>
      <c r="AU56" s="122">
        <v>45637</v>
      </c>
      <c r="AV56" s="120" t="s">
        <v>245</v>
      </c>
      <c r="AW56" s="120" t="s">
        <v>245</v>
      </c>
      <c r="AX56" s="120" t="s">
        <v>26</v>
      </c>
      <c r="AY56" s="120"/>
      <c r="AZ56" s="120"/>
      <c r="BA56" s="120"/>
      <c r="BB56" s="120" t="s">
        <v>245</v>
      </c>
      <c r="BC56" s="128" t="s">
        <v>245</v>
      </c>
      <c r="BD56" s="120" t="s">
        <v>245</v>
      </c>
      <c r="BE56" s="120" t="s">
        <v>245</v>
      </c>
      <c r="BF56" s="122" t="s">
        <v>245</v>
      </c>
      <c r="BG56" s="120" t="s">
        <v>26</v>
      </c>
      <c r="BH56" s="120" t="s">
        <v>26</v>
      </c>
      <c r="BI56" s="120" t="s">
        <v>245</v>
      </c>
      <c r="BJ56" s="120" t="s">
        <v>26</v>
      </c>
      <c r="BK56" s="120" t="s">
        <v>25</v>
      </c>
      <c r="BL56" s="120" t="s">
        <v>25</v>
      </c>
      <c r="BM56" s="120" t="s">
        <v>26</v>
      </c>
      <c r="BN56" s="120" t="s">
        <v>26</v>
      </c>
      <c r="BO56" s="120" t="s">
        <v>26</v>
      </c>
      <c r="BP56" s="120" t="s">
        <v>386</v>
      </c>
    </row>
    <row r="57" spans="1:68" s="135" customFormat="1" ht="146.25" x14ac:dyDescent="0.2">
      <c r="A57" s="133">
        <v>54</v>
      </c>
      <c r="B57" s="221" t="s">
        <v>390</v>
      </c>
      <c r="C57" s="133" t="s">
        <v>245</v>
      </c>
      <c r="D57" s="162">
        <v>311</v>
      </c>
      <c r="E57" s="222" t="s">
        <v>245</v>
      </c>
      <c r="F57" s="223" t="s">
        <v>109</v>
      </c>
      <c r="G57" s="133" t="s">
        <v>242</v>
      </c>
      <c r="H57" s="224" t="s">
        <v>393</v>
      </c>
      <c r="I57" s="225">
        <v>44554</v>
      </c>
      <c r="J57" s="225" t="s">
        <v>245</v>
      </c>
      <c r="K57" s="224">
        <v>980</v>
      </c>
      <c r="L57" s="226">
        <v>69460</v>
      </c>
      <c r="M57" s="227" t="s">
        <v>245</v>
      </c>
      <c r="N57" s="224" t="s">
        <v>245</v>
      </c>
      <c r="O57" s="233" t="s">
        <v>292</v>
      </c>
      <c r="P57" s="230" t="s">
        <v>382</v>
      </c>
      <c r="Q57" s="230" t="s">
        <v>383</v>
      </c>
      <c r="R57" s="224" t="s">
        <v>245</v>
      </c>
      <c r="S57" s="224" t="s">
        <v>26</v>
      </c>
      <c r="T57" s="128">
        <v>69460</v>
      </c>
      <c r="U57" s="128">
        <v>69460</v>
      </c>
      <c r="V57" s="128">
        <v>0</v>
      </c>
      <c r="W57" s="128">
        <v>0</v>
      </c>
      <c r="X57" s="128">
        <v>0</v>
      </c>
      <c r="Y57" s="128">
        <v>69460</v>
      </c>
      <c r="Z57" s="120" t="s">
        <v>245</v>
      </c>
      <c r="AA57" s="120" t="s">
        <v>245</v>
      </c>
      <c r="AB57" s="120" t="s">
        <v>245</v>
      </c>
      <c r="AC57" s="120" t="s">
        <v>245</v>
      </c>
      <c r="AD57" s="120" t="s">
        <v>245</v>
      </c>
      <c r="AE57" s="128">
        <v>0</v>
      </c>
      <c r="AF57" s="128">
        <v>0</v>
      </c>
      <c r="AG57" s="128">
        <v>0</v>
      </c>
      <c r="AH57" s="128">
        <v>0</v>
      </c>
      <c r="AI57" s="128">
        <v>0</v>
      </c>
      <c r="AJ57" s="128">
        <v>0</v>
      </c>
      <c r="AK57" s="128">
        <v>0</v>
      </c>
      <c r="AL57" s="128">
        <v>0</v>
      </c>
      <c r="AM57" s="128">
        <v>0</v>
      </c>
      <c r="AN57" s="128">
        <v>0</v>
      </c>
      <c r="AO57" s="128">
        <v>0</v>
      </c>
      <c r="AP57" s="128">
        <v>0</v>
      </c>
      <c r="AQ57" s="128" t="s">
        <v>245</v>
      </c>
      <c r="AR57" s="128" t="s">
        <v>245</v>
      </c>
      <c r="AS57" s="155">
        <v>525</v>
      </c>
      <c r="AT57" s="121">
        <v>2</v>
      </c>
      <c r="AU57" s="122">
        <v>45648</v>
      </c>
      <c r="AV57" s="120" t="s">
        <v>245</v>
      </c>
      <c r="AW57" s="120" t="s">
        <v>245</v>
      </c>
      <c r="AX57" s="120" t="s">
        <v>26</v>
      </c>
      <c r="AY57" s="120"/>
      <c r="AZ57" s="120"/>
      <c r="BA57" s="120"/>
      <c r="BB57" s="120" t="s">
        <v>245</v>
      </c>
      <c r="BC57" s="128" t="s">
        <v>245</v>
      </c>
      <c r="BD57" s="120" t="s">
        <v>245</v>
      </c>
      <c r="BE57" s="120" t="s">
        <v>245</v>
      </c>
      <c r="BF57" s="122" t="s">
        <v>245</v>
      </c>
      <c r="BG57" s="120" t="s">
        <v>26</v>
      </c>
      <c r="BH57" s="120" t="s">
        <v>26</v>
      </c>
      <c r="BI57" s="120" t="s">
        <v>245</v>
      </c>
      <c r="BJ57" s="120" t="s">
        <v>26</v>
      </c>
      <c r="BK57" s="120" t="s">
        <v>25</v>
      </c>
      <c r="BL57" s="120" t="s">
        <v>25</v>
      </c>
      <c r="BM57" s="120" t="s">
        <v>26</v>
      </c>
      <c r="BN57" s="120" t="s">
        <v>26</v>
      </c>
      <c r="BO57" s="120" t="s">
        <v>26</v>
      </c>
      <c r="BP57" s="120" t="s">
        <v>386</v>
      </c>
    </row>
    <row r="58" spans="1:68" s="135" customFormat="1" ht="56.25" x14ac:dyDescent="0.2">
      <c r="A58" s="133">
        <v>55</v>
      </c>
      <c r="B58" s="234">
        <v>9227042</v>
      </c>
      <c r="C58" s="133" t="s">
        <v>245</v>
      </c>
      <c r="D58" s="162">
        <v>301</v>
      </c>
      <c r="E58" s="222" t="s">
        <v>245</v>
      </c>
      <c r="F58" s="223" t="s">
        <v>109</v>
      </c>
      <c r="G58" s="133" t="s">
        <v>242</v>
      </c>
      <c r="H58" s="230" t="s">
        <v>291</v>
      </c>
      <c r="I58" s="225">
        <v>44225</v>
      </c>
      <c r="J58" s="225" t="s">
        <v>245</v>
      </c>
      <c r="K58" s="224">
        <v>980</v>
      </c>
      <c r="L58" s="226">
        <v>35835</v>
      </c>
      <c r="M58" s="227" t="s">
        <v>245</v>
      </c>
      <c r="N58" s="224"/>
      <c r="O58" s="224" t="s">
        <v>292</v>
      </c>
      <c r="P58" s="224"/>
      <c r="Q58" s="224" t="s">
        <v>245</v>
      </c>
      <c r="R58" s="224" t="s">
        <v>245</v>
      </c>
      <c r="S58" s="224" t="s">
        <v>26</v>
      </c>
      <c r="T58" s="128">
        <v>35835</v>
      </c>
      <c r="U58" s="128">
        <v>35835</v>
      </c>
      <c r="V58" s="128">
        <v>0</v>
      </c>
      <c r="W58" s="128">
        <v>0</v>
      </c>
      <c r="X58" s="128">
        <v>0</v>
      </c>
      <c r="Y58" s="128">
        <v>35835</v>
      </c>
      <c r="Z58" s="120" t="s">
        <v>26</v>
      </c>
      <c r="AA58" s="120" t="s">
        <v>245</v>
      </c>
      <c r="AB58" s="120" t="s">
        <v>245</v>
      </c>
      <c r="AC58" s="120" t="s">
        <v>245</v>
      </c>
      <c r="AD58" s="120" t="s">
        <v>245</v>
      </c>
      <c r="AE58" s="128">
        <v>0</v>
      </c>
      <c r="AF58" s="128">
        <v>0</v>
      </c>
      <c r="AG58" s="128">
        <v>0</v>
      </c>
      <c r="AH58" s="128">
        <v>0</v>
      </c>
      <c r="AI58" s="128">
        <v>0</v>
      </c>
      <c r="AJ58" s="128">
        <v>0</v>
      </c>
      <c r="AK58" s="128">
        <v>0</v>
      </c>
      <c r="AL58" s="128">
        <v>0</v>
      </c>
      <c r="AM58" s="128">
        <v>0</v>
      </c>
      <c r="AN58" s="128">
        <v>0</v>
      </c>
      <c r="AO58" s="128">
        <v>0</v>
      </c>
      <c r="AP58" s="128">
        <v>0</v>
      </c>
      <c r="AQ58" s="120" t="s">
        <v>245</v>
      </c>
      <c r="AR58" s="120" t="s">
        <v>245</v>
      </c>
      <c r="AS58" s="120"/>
      <c r="AT58" s="121">
        <v>1</v>
      </c>
      <c r="AU58" s="122">
        <v>45319</v>
      </c>
      <c r="AV58" s="120" t="s">
        <v>245</v>
      </c>
      <c r="AW58" s="120" t="s">
        <v>245</v>
      </c>
      <c r="AX58" s="120" t="s">
        <v>26</v>
      </c>
      <c r="AY58" s="120"/>
      <c r="AZ58" s="120"/>
      <c r="BA58" s="120"/>
      <c r="BB58" s="120"/>
      <c r="BC58" s="120"/>
      <c r="BD58" s="120"/>
      <c r="BE58" s="120"/>
      <c r="BF58" s="122"/>
      <c r="BG58" s="120" t="s">
        <v>26</v>
      </c>
      <c r="BH58" s="120" t="s">
        <v>26</v>
      </c>
      <c r="BI58" s="120" t="s">
        <v>245</v>
      </c>
      <c r="BJ58" s="120" t="s">
        <v>26</v>
      </c>
      <c r="BK58" s="120" t="s">
        <v>26</v>
      </c>
      <c r="BL58" s="120" t="s">
        <v>26</v>
      </c>
      <c r="BM58" s="120" t="s">
        <v>26</v>
      </c>
      <c r="BN58" s="120" t="s">
        <v>26</v>
      </c>
      <c r="BO58" s="120" t="s">
        <v>26</v>
      </c>
      <c r="BP58" s="120"/>
    </row>
    <row r="59" spans="1:68" s="135" customFormat="1" ht="33.75" x14ac:dyDescent="0.2">
      <c r="A59" s="133">
        <v>56</v>
      </c>
      <c r="B59" s="235">
        <v>9227041</v>
      </c>
      <c r="C59" s="133" t="s">
        <v>245</v>
      </c>
      <c r="D59" s="162">
        <v>301</v>
      </c>
      <c r="E59" s="222" t="s">
        <v>245</v>
      </c>
      <c r="F59" s="223" t="s">
        <v>109</v>
      </c>
      <c r="G59" s="133" t="s">
        <v>242</v>
      </c>
      <c r="H59" s="230" t="s">
        <v>293</v>
      </c>
      <c r="I59" s="225">
        <v>44111</v>
      </c>
      <c r="J59" s="225" t="s">
        <v>245</v>
      </c>
      <c r="K59" s="224">
        <v>980</v>
      </c>
      <c r="L59" s="226">
        <v>21831</v>
      </c>
      <c r="M59" s="227" t="s">
        <v>245</v>
      </c>
      <c r="N59" s="224"/>
      <c r="O59" s="224" t="s">
        <v>292</v>
      </c>
      <c r="P59" s="224"/>
      <c r="Q59" s="224" t="s">
        <v>245</v>
      </c>
      <c r="R59" s="224" t="s">
        <v>245</v>
      </c>
      <c r="S59" s="224" t="s">
        <v>26</v>
      </c>
      <c r="T59" s="128">
        <v>21831</v>
      </c>
      <c r="U59" s="128">
        <v>21831</v>
      </c>
      <c r="V59" s="128">
        <v>0</v>
      </c>
      <c r="W59" s="128">
        <v>0</v>
      </c>
      <c r="X59" s="128">
        <v>0</v>
      </c>
      <c r="Y59" s="128">
        <v>21831</v>
      </c>
      <c r="Z59" s="120" t="s">
        <v>26</v>
      </c>
      <c r="AA59" s="120" t="s">
        <v>245</v>
      </c>
      <c r="AB59" s="120" t="s">
        <v>245</v>
      </c>
      <c r="AC59" s="120" t="s">
        <v>245</v>
      </c>
      <c r="AD59" s="120" t="s">
        <v>245</v>
      </c>
      <c r="AE59" s="128">
        <v>0</v>
      </c>
      <c r="AF59" s="128">
        <v>0</v>
      </c>
      <c r="AG59" s="128">
        <v>0</v>
      </c>
      <c r="AH59" s="128">
        <v>0</v>
      </c>
      <c r="AI59" s="128">
        <v>0</v>
      </c>
      <c r="AJ59" s="128">
        <v>0</v>
      </c>
      <c r="AK59" s="128">
        <v>0</v>
      </c>
      <c r="AL59" s="128">
        <v>0</v>
      </c>
      <c r="AM59" s="128">
        <v>0</v>
      </c>
      <c r="AN59" s="128">
        <v>0</v>
      </c>
      <c r="AO59" s="128">
        <v>0</v>
      </c>
      <c r="AP59" s="128">
        <v>0</v>
      </c>
      <c r="AQ59" s="120" t="s">
        <v>245</v>
      </c>
      <c r="AR59" s="120" t="s">
        <v>245</v>
      </c>
      <c r="AS59" s="120"/>
      <c r="AT59" s="121">
        <v>1</v>
      </c>
      <c r="AU59" s="122">
        <v>45205</v>
      </c>
      <c r="AV59" s="120" t="s">
        <v>245</v>
      </c>
      <c r="AW59" s="120" t="s">
        <v>245</v>
      </c>
      <c r="AX59" s="120" t="s">
        <v>26</v>
      </c>
      <c r="AY59" s="120"/>
      <c r="AZ59" s="120"/>
      <c r="BA59" s="120"/>
      <c r="BB59" s="120"/>
      <c r="BC59" s="120"/>
      <c r="BD59" s="120"/>
      <c r="BE59" s="120"/>
      <c r="BF59" s="122"/>
      <c r="BG59" s="120" t="s">
        <v>26</v>
      </c>
      <c r="BH59" s="120" t="s">
        <v>26</v>
      </c>
      <c r="BI59" s="120" t="s">
        <v>245</v>
      </c>
      <c r="BJ59" s="120" t="s">
        <v>26</v>
      </c>
      <c r="BK59" s="120" t="s">
        <v>26</v>
      </c>
      <c r="BL59" s="120" t="s">
        <v>26</v>
      </c>
      <c r="BM59" s="120" t="s">
        <v>26</v>
      </c>
      <c r="BN59" s="120" t="s">
        <v>26</v>
      </c>
      <c r="BO59" s="120" t="s">
        <v>26</v>
      </c>
      <c r="BP59" s="120"/>
    </row>
    <row r="60" spans="1:68" s="135" customFormat="1" ht="56.25" x14ac:dyDescent="0.2">
      <c r="A60" s="133">
        <v>57</v>
      </c>
      <c r="B60" s="235">
        <v>9227047</v>
      </c>
      <c r="C60" s="133" t="s">
        <v>245</v>
      </c>
      <c r="D60" s="162">
        <v>301</v>
      </c>
      <c r="E60" s="222" t="s">
        <v>245</v>
      </c>
      <c r="F60" s="223" t="s">
        <v>109</v>
      </c>
      <c r="G60" s="133" t="s">
        <v>242</v>
      </c>
      <c r="H60" s="230" t="s">
        <v>291</v>
      </c>
      <c r="I60" s="225">
        <v>44111</v>
      </c>
      <c r="J60" s="225" t="s">
        <v>245</v>
      </c>
      <c r="K60" s="224">
        <v>980</v>
      </c>
      <c r="L60" s="226">
        <v>29609.53</v>
      </c>
      <c r="M60" s="227" t="s">
        <v>245</v>
      </c>
      <c r="N60" s="224"/>
      <c r="O60" s="224" t="s">
        <v>292</v>
      </c>
      <c r="P60" s="224"/>
      <c r="Q60" s="224" t="s">
        <v>245</v>
      </c>
      <c r="R60" s="224" t="s">
        <v>245</v>
      </c>
      <c r="S60" s="224" t="s">
        <v>26</v>
      </c>
      <c r="T60" s="128">
        <v>29609.53</v>
      </c>
      <c r="U60" s="128">
        <v>29609.53</v>
      </c>
      <c r="V60" s="128">
        <v>0</v>
      </c>
      <c r="W60" s="128">
        <v>0</v>
      </c>
      <c r="X60" s="128">
        <v>0</v>
      </c>
      <c r="Y60" s="128">
        <v>29609.53</v>
      </c>
      <c r="Z60" s="120" t="s">
        <v>26</v>
      </c>
      <c r="AA60" s="120" t="s">
        <v>245</v>
      </c>
      <c r="AB60" s="120" t="s">
        <v>245</v>
      </c>
      <c r="AC60" s="120" t="s">
        <v>245</v>
      </c>
      <c r="AD60" s="120" t="s">
        <v>245</v>
      </c>
      <c r="AE60" s="128">
        <v>0</v>
      </c>
      <c r="AF60" s="128">
        <v>0</v>
      </c>
      <c r="AG60" s="128">
        <v>0</v>
      </c>
      <c r="AH60" s="128">
        <v>0</v>
      </c>
      <c r="AI60" s="128">
        <v>0</v>
      </c>
      <c r="AJ60" s="128">
        <v>0</v>
      </c>
      <c r="AK60" s="128">
        <v>0</v>
      </c>
      <c r="AL60" s="128">
        <v>0</v>
      </c>
      <c r="AM60" s="128">
        <v>0</v>
      </c>
      <c r="AN60" s="128">
        <v>0</v>
      </c>
      <c r="AO60" s="128">
        <v>0</v>
      </c>
      <c r="AP60" s="128">
        <v>0</v>
      </c>
      <c r="AQ60" s="120" t="s">
        <v>245</v>
      </c>
      <c r="AR60" s="120" t="s">
        <v>245</v>
      </c>
      <c r="AS60" s="120"/>
      <c r="AT60" s="121">
        <v>1</v>
      </c>
      <c r="AU60" s="122">
        <v>45205</v>
      </c>
      <c r="AV60" s="120" t="s">
        <v>245</v>
      </c>
      <c r="AW60" s="120" t="s">
        <v>245</v>
      </c>
      <c r="AX60" s="120" t="s">
        <v>26</v>
      </c>
      <c r="AY60" s="120"/>
      <c r="AZ60" s="120"/>
      <c r="BA60" s="120"/>
      <c r="BB60" s="120"/>
      <c r="BC60" s="120"/>
      <c r="BD60" s="120"/>
      <c r="BE60" s="120"/>
      <c r="BF60" s="122"/>
      <c r="BG60" s="120" t="s">
        <v>26</v>
      </c>
      <c r="BH60" s="120" t="s">
        <v>26</v>
      </c>
      <c r="BI60" s="120" t="s">
        <v>245</v>
      </c>
      <c r="BJ60" s="120" t="s">
        <v>26</v>
      </c>
      <c r="BK60" s="120" t="s">
        <v>26</v>
      </c>
      <c r="BL60" s="120" t="s">
        <v>26</v>
      </c>
      <c r="BM60" s="120" t="s">
        <v>26</v>
      </c>
      <c r="BN60" s="120" t="s">
        <v>26</v>
      </c>
      <c r="BO60" s="120" t="s">
        <v>26</v>
      </c>
      <c r="BP60" s="120"/>
    </row>
    <row r="61" spans="1:68" s="135" customFormat="1" ht="33.75" x14ac:dyDescent="0.2">
      <c r="A61" s="133">
        <v>58</v>
      </c>
      <c r="B61" s="235">
        <v>9227046</v>
      </c>
      <c r="C61" s="133" t="s">
        <v>245</v>
      </c>
      <c r="D61" s="162">
        <v>301</v>
      </c>
      <c r="E61" s="222" t="s">
        <v>245</v>
      </c>
      <c r="F61" s="223" t="s">
        <v>109</v>
      </c>
      <c r="G61" s="133" t="s">
        <v>242</v>
      </c>
      <c r="H61" s="230" t="s">
        <v>293</v>
      </c>
      <c r="I61" s="225">
        <v>44111</v>
      </c>
      <c r="J61" s="225" t="s">
        <v>245</v>
      </c>
      <c r="K61" s="224">
        <v>980</v>
      </c>
      <c r="L61" s="226">
        <v>5831</v>
      </c>
      <c r="M61" s="227" t="s">
        <v>245</v>
      </c>
      <c r="N61" s="224"/>
      <c r="O61" s="224" t="s">
        <v>292</v>
      </c>
      <c r="P61" s="224"/>
      <c r="Q61" s="224" t="s">
        <v>245</v>
      </c>
      <c r="R61" s="224" t="s">
        <v>245</v>
      </c>
      <c r="S61" s="224" t="s">
        <v>26</v>
      </c>
      <c r="T61" s="128">
        <v>5831</v>
      </c>
      <c r="U61" s="128">
        <v>5831</v>
      </c>
      <c r="V61" s="128">
        <v>0</v>
      </c>
      <c r="W61" s="128">
        <v>0</v>
      </c>
      <c r="X61" s="128">
        <v>0</v>
      </c>
      <c r="Y61" s="128">
        <v>5831</v>
      </c>
      <c r="Z61" s="120" t="s">
        <v>26</v>
      </c>
      <c r="AA61" s="120" t="s">
        <v>245</v>
      </c>
      <c r="AB61" s="120" t="s">
        <v>245</v>
      </c>
      <c r="AC61" s="120" t="s">
        <v>245</v>
      </c>
      <c r="AD61" s="120" t="s">
        <v>245</v>
      </c>
      <c r="AE61" s="128">
        <v>0</v>
      </c>
      <c r="AF61" s="128">
        <v>0</v>
      </c>
      <c r="AG61" s="128">
        <v>0</v>
      </c>
      <c r="AH61" s="128">
        <v>0</v>
      </c>
      <c r="AI61" s="128">
        <v>0</v>
      </c>
      <c r="AJ61" s="128">
        <v>0</v>
      </c>
      <c r="AK61" s="128">
        <v>0</v>
      </c>
      <c r="AL61" s="128">
        <v>0</v>
      </c>
      <c r="AM61" s="128">
        <v>0</v>
      </c>
      <c r="AN61" s="128">
        <v>0</v>
      </c>
      <c r="AO61" s="128">
        <v>0</v>
      </c>
      <c r="AP61" s="128">
        <v>0</v>
      </c>
      <c r="AQ61" s="120" t="s">
        <v>245</v>
      </c>
      <c r="AR61" s="120" t="s">
        <v>245</v>
      </c>
      <c r="AS61" s="120"/>
      <c r="AT61" s="121">
        <v>1</v>
      </c>
      <c r="AU61" s="122">
        <v>45205</v>
      </c>
      <c r="AV61" s="120" t="s">
        <v>245</v>
      </c>
      <c r="AW61" s="120" t="s">
        <v>245</v>
      </c>
      <c r="AX61" s="120" t="s">
        <v>26</v>
      </c>
      <c r="AY61" s="120"/>
      <c r="AZ61" s="120"/>
      <c r="BA61" s="120"/>
      <c r="BB61" s="120"/>
      <c r="BC61" s="120"/>
      <c r="BD61" s="120"/>
      <c r="BE61" s="120"/>
      <c r="BF61" s="122"/>
      <c r="BG61" s="120" t="s">
        <v>26</v>
      </c>
      <c r="BH61" s="120" t="s">
        <v>26</v>
      </c>
      <c r="BI61" s="120" t="s">
        <v>245</v>
      </c>
      <c r="BJ61" s="120" t="s">
        <v>26</v>
      </c>
      <c r="BK61" s="120" t="s">
        <v>26</v>
      </c>
      <c r="BL61" s="120" t="s">
        <v>26</v>
      </c>
      <c r="BM61" s="120" t="s">
        <v>26</v>
      </c>
      <c r="BN61" s="120" t="s">
        <v>26</v>
      </c>
      <c r="BO61" s="120" t="s">
        <v>26</v>
      </c>
      <c r="BP61" s="120"/>
    </row>
    <row r="62" spans="1:68" s="135" customFormat="1" ht="56.25" x14ac:dyDescent="0.2">
      <c r="A62" s="133">
        <v>59</v>
      </c>
      <c r="B62" s="235">
        <v>9227062</v>
      </c>
      <c r="C62" s="133" t="s">
        <v>245</v>
      </c>
      <c r="D62" s="162">
        <v>301</v>
      </c>
      <c r="E62" s="222" t="s">
        <v>245</v>
      </c>
      <c r="F62" s="223" t="s">
        <v>109</v>
      </c>
      <c r="G62" s="133" t="s">
        <v>242</v>
      </c>
      <c r="H62" s="230" t="s">
        <v>291</v>
      </c>
      <c r="I62" s="225">
        <v>44225</v>
      </c>
      <c r="J62" s="225" t="s">
        <v>245</v>
      </c>
      <c r="K62" s="224">
        <v>980</v>
      </c>
      <c r="L62" s="226">
        <v>35928.21</v>
      </c>
      <c r="M62" s="227" t="s">
        <v>245</v>
      </c>
      <c r="N62" s="224"/>
      <c r="O62" s="224" t="s">
        <v>292</v>
      </c>
      <c r="P62" s="224"/>
      <c r="Q62" s="224" t="s">
        <v>245</v>
      </c>
      <c r="R62" s="224" t="s">
        <v>245</v>
      </c>
      <c r="S62" s="224" t="s">
        <v>26</v>
      </c>
      <c r="T62" s="128">
        <v>35928.21</v>
      </c>
      <c r="U62" s="128">
        <v>35928.21</v>
      </c>
      <c r="V62" s="128">
        <v>0</v>
      </c>
      <c r="W62" s="128">
        <v>0</v>
      </c>
      <c r="X62" s="128">
        <v>0</v>
      </c>
      <c r="Y62" s="128">
        <v>35928.21</v>
      </c>
      <c r="Z62" s="120" t="s">
        <v>26</v>
      </c>
      <c r="AA62" s="120" t="s">
        <v>245</v>
      </c>
      <c r="AB62" s="120" t="s">
        <v>245</v>
      </c>
      <c r="AC62" s="120" t="s">
        <v>245</v>
      </c>
      <c r="AD62" s="120" t="s">
        <v>245</v>
      </c>
      <c r="AE62" s="128">
        <v>0</v>
      </c>
      <c r="AF62" s="128">
        <v>0</v>
      </c>
      <c r="AG62" s="128">
        <v>0</v>
      </c>
      <c r="AH62" s="128">
        <v>0</v>
      </c>
      <c r="AI62" s="128">
        <v>0</v>
      </c>
      <c r="AJ62" s="128">
        <v>0</v>
      </c>
      <c r="AK62" s="128">
        <v>0</v>
      </c>
      <c r="AL62" s="128">
        <v>0</v>
      </c>
      <c r="AM62" s="128">
        <v>0</v>
      </c>
      <c r="AN62" s="128">
        <v>0</v>
      </c>
      <c r="AO62" s="128">
        <v>0</v>
      </c>
      <c r="AP62" s="128">
        <v>0</v>
      </c>
      <c r="AQ62" s="120" t="s">
        <v>245</v>
      </c>
      <c r="AR62" s="120" t="s">
        <v>245</v>
      </c>
      <c r="AS62" s="120"/>
      <c r="AT62" s="121">
        <v>1</v>
      </c>
      <c r="AU62" s="122">
        <v>45319</v>
      </c>
      <c r="AV62" s="120" t="s">
        <v>245</v>
      </c>
      <c r="AW62" s="120" t="s">
        <v>245</v>
      </c>
      <c r="AX62" s="120" t="s">
        <v>26</v>
      </c>
      <c r="AY62" s="120"/>
      <c r="AZ62" s="120"/>
      <c r="BA62" s="120"/>
      <c r="BB62" s="120"/>
      <c r="BC62" s="120"/>
      <c r="BD62" s="120"/>
      <c r="BE62" s="120"/>
      <c r="BF62" s="122"/>
      <c r="BG62" s="120" t="s">
        <v>26</v>
      </c>
      <c r="BH62" s="120" t="s">
        <v>26</v>
      </c>
      <c r="BI62" s="120" t="s">
        <v>245</v>
      </c>
      <c r="BJ62" s="120" t="s">
        <v>26</v>
      </c>
      <c r="BK62" s="120" t="s">
        <v>26</v>
      </c>
      <c r="BL62" s="120" t="s">
        <v>26</v>
      </c>
      <c r="BM62" s="120" t="s">
        <v>26</v>
      </c>
      <c r="BN62" s="120" t="s">
        <v>26</v>
      </c>
      <c r="BO62" s="120" t="s">
        <v>26</v>
      </c>
      <c r="BP62" s="120"/>
    </row>
    <row r="63" spans="1:68" s="135" customFormat="1" ht="33.75" x14ac:dyDescent="0.2">
      <c r="A63" s="133">
        <v>60</v>
      </c>
      <c r="B63" s="235">
        <v>9227061</v>
      </c>
      <c r="C63" s="133" t="s">
        <v>245</v>
      </c>
      <c r="D63" s="162">
        <v>301</v>
      </c>
      <c r="E63" s="222" t="s">
        <v>245</v>
      </c>
      <c r="F63" s="223" t="s">
        <v>109</v>
      </c>
      <c r="G63" s="133" t="s">
        <v>242</v>
      </c>
      <c r="H63" s="230" t="s">
        <v>293</v>
      </c>
      <c r="I63" s="225">
        <v>44111</v>
      </c>
      <c r="J63" s="225" t="s">
        <v>245</v>
      </c>
      <c r="K63" s="224">
        <v>980</v>
      </c>
      <c r="L63" s="226">
        <v>5831</v>
      </c>
      <c r="M63" s="227" t="s">
        <v>245</v>
      </c>
      <c r="N63" s="224"/>
      <c r="O63" s="224" t="s">
        <v>292</v>
      </c>
      <c r="P63" s="224"/>
      <c r="Q63" s="224" t="s">
        <v>245</v>
      </c>
      <c r="R63" s="224" t="s">
        <v>245</v>
      </c>
      <c r="S63" s="224" t="s">
        <v>26</v>
      </c>
      <c r="T63" s="128">
        <v>5831</v>
      </c>
      <c r="U63" s="128">
        <v>5831</v>
      </c>
      <c r="V63" s="128">
        <v>0</v>
      </c>
      <c r="W63" s="128">
        <v>0</v>
      </c>
      <c r="X63" s="128">
        <v>0</v>
      </c>
      <c r="Y63" s="128">
        <v>5831</v>
      </c>
      <c r="Z63" s="120" t="s">
        <v>26</v>
      </c>
      <c r="AA63" s="120" t="s">
        <v>245</v>
      </c>
      <c r="AB63" s="120" t="s">
        <v>245</v>
      </c>
      <c r="AC63" s="120" t="s">
        <v>245</v>
      </c>
      <c r="AD63" s="120" t="s">
        <v>245</v>
      </c>
      <c r="AE63" s="128">
        <v>0</v>
      </c>
      <c r="AF63" s="128">
        <v>0</v>
      </c>
      <c r="AG63" s="128">
        <v>0</v>
      </c>
      <c r="AH63" s="128">
        <v>0</v>
      </c>
      <c r="AI63" s="128">
        <v>0</v>
      </c>
      <c r="AJ63" s="128">
        <v>0</v>
      </c>
      <c r="AK63" s="128">
        <v>0</v>
      </c>
      <c r="AL63" s="128">
        <v>0</v>
      </c>
      <c r="AM63" s="128">
        <v>0</v>
      </c>
      <c r="AN63" s="128">
        <v>0</v>
      </c>
      <c r="AO63" s="128">
        <v>0</v>
      </c>
      <c r="AP63" s="128">
        <v>0</v>
      </c>
      <c r="AQ63" s="120" t="s">
        <v>245</v>
      </c>
      <c r="AR63" s="120" t="s">
        <v>245</v>
      </c>
      <c r="AS63" s="120"/>
      <c r="AT63" s="121">
        <v>1</v>
      </c>
      <c r="AU63" s="122">
        <v>45205</v>
      </c>
      <c r="AV63" s="120" t="s">
        <v>245</v>
      </c>
      <c r="AW63" s="120" t="s">
        <v>245</v>
      </c>
      <c r="AX63" s="120" t="s">
        <v>26</v>
      </c>
      <c r="AY63" s="120"/>
      <c r="AZ63" s="120"/>
      <c r="BA63" s="120"/>
      <c r="BB63" s="120"/>
      <c r="BC63" s="120"/>
      <c r="BD63" s="120"/>
      <c r="BE63" s="120"/>
      <c r="BF63" s="122"/>
      <c r="BG63" s="120" t="s">
        <v>26</v>
      </c>
      <c r="BH63" s="120" t="s">
        <v>26</v>
      </c>
      <c r="BI63" s="120" t="s">
        <v>245</v>
      </c>
      <c r="BJ63" s="120" t="s">
        <v>26</v>
      </c>
      <c r="BK63" s="120" t="s">
        <v>26</v>
      </c>
      <c r="BL63" s="120" t="s">
        <v>26</v>
      </c>
      <c r="BM63" s="120" t="s">
        <v>26</v>
      </c>
      <c r="BN63" s="120" t="s">
        <v>26</v>
      </c>
      <c r="BO63" s="120" t="s">
        <v>26</v>
      </c>
      <c r="BP63" s="120"/>
    </row>
    <row r="64" spans="1:68" s="135" customFormat="1" ht="56.25" x14ac:dyDescent="0.2">
      <c r="A64" s="133">
        <v>61</v>
      </c>
      <c r="B64" s="235">
        <v>9227071</v>
      </c>
      <c r="C64" s="133" t="s">
        <v>245</v>
      </c>
      <c r="D64" s="162">
        <v>301</v>
      </c>
      <c r="E64" s="222" t="s">
        <v>245</v>
      </c>
      <c r="F64" s="223" t="s">
        <v>109</v>
      </c>
      <c r="G64" s="133" t="s">
        <v>242</v>
      </c>
      <c r="H64" s="230" t="s">
        <v>291</v>
      </c>
      <c r="I64" s="225">
        <v>44111</v>
      </c>
      <c r="J64" s="225" t="s">
        <v>245</v>
      </c>
      <c r="K64" s="224">
        <v>980</v>
      </c>
      <c r="L64" s="226">
        <v>29609.53</v>
      </c>
      <c r="M64" s="227" t="s">
        <v>245</v>
      </c>
      <c r="N64" s="224"/>
      <c r="O64" s="224" t="s">
        <v>292</v>
      </c>
      <c r="P64" s="224"/>
      <c r="Q64" s="224" t="s">
        <v>245</v>
      </c>
      <c r="R64" s="224" t="s">
        <v>245</v>
      </c>
      <c r="S64" s="224" t="s">
        <v>26</v>
      </c>
      <c r="T64" s="128">
        <v>29609.53</v>
      </c>
      <c r="U64" s="128">
        <v>29609.53</v>
      </c>
      <c r="V64" s="128">
        <v>0</v>
      </c>
      <c r="W64" s="128">
        <v>0</v>
      </c>
      <c r="X64" s="128">
        <v>0</v>
      </c>
      <c r="Y64" s="128">
        <v>29609.53</v>
      </c>
      <c r="Z64" s="120" t="s">
        <v>26</v>
      </c>
      <c r="AA64" s="120" t="s">
        <v>245</v>
      </c>
      <c r="AB64" s="120" t="s">
        <v>245</v>
      </c>
      <c r="AC64" s="120" t="s">
        <v>245</v>
      </c>
      <c r="AD64" s="120" t="s">
        <v>245</v>
      </c>
      <c r="AE64" s="128">
        <v>0</v>
      </c>
      <c r="AF64" s="128">
        <v>0</v>
      </c>
      <c r="AG64" s="128">
        <v>0</v>
      </c>
      <c r="AH64" s="128">
        <v>0</v>
      </c>
      <c r="AI64" s="128">
        <v>0</v>
      </c>
      <c r="AJ64" s="128">
        <v>0</v>
      </c>
      <c r="AK64" s="128">
        <v>0</v>
      </c>
      <c r="AL64" s="128">
        <v>0</v>
      </c>
      <c r="AM64" s="128">
        <v>0</v>
      </c>
      <c r="AN64" s="128">
        <v>0</v>
      </c>
      <c r="AO64" s="128">
        <v>0</v>
      </c>
      <c r="AP64" s="128">
        <v>0</v>
      </c>
      <c r="AQ64" s="120" t="s">
        <v>245</v>
      </c>
      <c r="AR64" s="120" t="s">
        <v>245</v>
      </c>
      <c r="AS64" s="120"/>
      <c r="AT64" s="121">
        <v>1</v>
      </c>
      <c r="AU64" s="122">
        <v>45205</v>
      </c>
      <c r="AV64" s="120" t="s">
        <v>245</v>
      </c>
      <c r="AW64" s="120" t="s">
        <v>245</v>
      </c>
      <c r="AX64" s="120" t="s">
        <v>26</v>
      </c>
      <c r="AY64" s="120"/>
      <c r="AZ64" s="120"/>
      <c r="BA64" s="120"/>
      <c r="BB64" s="120"/>
      <c r="BC64" s="120"/>
      <c r="BD64" s="120"/>
      <c r="BE64" s="120"/>
      <c r="BF64" s="122"/>
      <c r="BG64" s="120" t="s">
        <v>26</v>
      </c>
      <c r="BH64" s="120" t="s">
        <v>26</v>
      </c>
      <c r="BI64" s="120" t="s">
        <v>245</v>
      </c>
      <c r="BJ64" s="120" t="s">
        <v>26</v>
      </c>
      <c r="BK64" s="120" t="s">
        <v>26</v>
      </c>
      <c r="BL64" s="120" t="s">
        <v>26</v>
      </c>
      <c r="BM64" s="120" t="s">
        <v>26</v>
      </c>
      <c r="BN64" s="120" t="s">
        <v>26</v>
      </c>
      <c r="BO64" s="120" t="s">
        <v>26</v>
      </c>
      <c r="BP64" s="120"/>
    </row>
    <row r="65" spans="1:68" s="135" customFormat="1" ht="33.75" x14ac:dyDescent="0.2">
      <c r="A65" s="133">
        <v>62</v>
      </c>
      <c r="B65" s="235">
        <v>9227070</v>
      </c>
      <c r="C65" s="133" t="s">
        <v>245</v>
      </c>
      <c r="D65" s="162">
        <v>301</v>
      </c>
      <c r="E65" s="222" t="s">
        <v>245</v>
      </c>
      <c r="F65" s="223" t="s">
        <v>109</v>
      </c>
      <c r="G65" s="133" t="s">
        <v>242</v>
      </c>
      <c r="H65" s="230" t="s">
        <v>293</v>
      </c>
      <c r="I65" s="225">
        <v>44111</v>
      </c>
      <c r="J65" s="225" t="s">
        <v>245</v>
      </c>
      <c r="K65" s="224">
        <v>980</v>
      </c>
      <c r="L65" s="226">
        <v>5831</v>
      </c>
      <c r="M65" s="227" t="s">
        <v>245</v>
      </c>
      <c r="N65" s="224"/>
      <c r="O65" s="224" t="s">
        <v>292</v>
      </c>
      <c r="P65" s="224"/>
      <c r="Q65" s="224" t="s">
        <v>245</v>
      </c>
      <c r="R65" s="224" t="s">
        <v>245</v>
      </c>
      <c r="S65" s="224" t="s">
        <v>26</v>
      </c>
      <c r="T65" s="128">
        <v>5831</v>
      </c>
      <c r="U65" s="128">
        <v>5831</v>
      </c>
      <c r="V65" s="128">
        <v>0</v>
      </c>
      <c r="W65" s="128">
        <v>0</v>
      </c>
      <c r="X65" s="128">
        <v>0</v>
      </c>
      <c r="Y65" s="128">
        <v>5831</v>
      </c>
      <c r="Z65" s="120" t="s">
        <v>26</v>
      </c>
      <c r="AA65" s="120" t="s">
        <v>245</v>
      </c>
      <c r="AB65" s="120" t="s">
        <v>245</v>
      </c>
      <c r="AC65" s="120" t="s">
        <v>245</v>
      </c>
      <c r="AD65" s="120" t="s">
        <v>245</v>
      </c>
      <c r="AE65" s="128">
        <v>0</v>
      </c>
      <c r="AF65" s="128">
        <v>0</v>
      </c>
      <c r="AG65" s="128">
        <v>0</v>
      </c>
      <c r="AH65" s="128">
        <v>0</v>
      </c>
      <c r="AI65" s="128">
        <v>0</v>
      </c>
      <c r="AJ65" s="128">
        <v>0</v>
      </c>
      <c r="AK65" s="128">
        <v>0</v>
      </c>
      <c r="AL65" s="128">
        <v>0</v>
      </c>
      <c r="AM65" s="128">
        <v>0</v>
      </c>
      <c r="AN65" s="128">
        <v>0</v>
      </c>
      <c r="AO65" s="128">
        <v>0</v>
      </c>
      <c r="AP65" s="128">
        <v>0</v>
      </c>
      <c r="AQ65" s="120" t="s">
        <v>245</v>
      </c>
      <c r="AR65" s="120" t="s">
        <v>245</v>
      </c>
      <c r="AS65" s="120"/>
      <c r="AT65" s="121">
        <v>1</v>
      </c>
      <c r="AU65" s="122">
        <v>45205</v>
      </c>
      <c r="AV65" s="120" t="s">
        <v>245</v>
      </c>
      <c r="AW65" s="120" t="s">
        <v>245</v>
      </c>
      <c r="AX65" s="120" t="s">
        <v>26</v>
      </c>
      <c r="AY65" s="120"/>
      <c r="AZ65" s="120"/>
      <c r="BA65" s="120"/>
      <c r="BB65" s="120"/>
      <c r="BC65" s="120"/>
      <c r="BD65" s="120"/>
      <c r="BE65" s="120"/>
      <c r="BF65" s="122"/>
      <c r="BG65" s="120" t="s">
        <v>26</v>
      </c>
      <c r="BH65" s="120" t="s">
        <v>26</v>
      </c>
      <c r="BI65" s="120" t="s">
        <v>245</v>
      </c>
      <c r="BJ65" s="120" t="s">
        <v>26</v>
      </c>
      <c r="BK65" s="120" t="s">
        <v>26</v>
      </c>
      <c r="BL65" s="120" t="s">
        <v>26</v>
      </c>
      <c r="BM65" s="120" t="s">
        <v>26</v>
      </c>
      <c r="BN65" s="120" t="s">
        <v>26</v>
      </c>
      <c r="BO65" s="120" t="s">
        <v>26</v>
      </c>
      <c r="BP65" s="120"/>
    </row>
    <row r="66" spans="1:68" s="135" customFormat="1" ht="56.25" x14ac:dyDescent="0.2">
      <c r="A66" s="133">
        <v>63</v>
      </c>
      <c r="B66" s="235">
        <v>9227231</v>
      </c>
      <c r="C66" s="133" t="s">
        <v>245</v>
      </c>
      <c r="D66" s="162">
        <v>301</v>
      </c>
      <c r="E66" s="222" t="s">
        <v>245</v>
      </c>
      <c r="F66" s="223" t="s">
        <v>109</v>
      </c>
      <c r="G66" s="133" t="s">
        <v>242</v>
      </c>
      <c r="H66" s="230" t="s">
        <v>291</v>
      </c>
      <c r="I66" s="225">
        <v>44225</v>
      </c>
      <c r="J66" s="225" t="s">
        <v>245</v>
      </c>
      <c r="K66" s="224">
        <v>980</v>
      </c>
      <c r="L66" s="226">
        <v>31666</v>
      </c>
      <c r="M66" s="227" t="s">
        <v>245</v>
      </c>
      <c r="N66" s="224"/>
      <c r="O66" s="224" t="s">
        <v>292</v>
      </c>
      <c r="P66" s="224"/>
      <c r="Q66" s="224" t="s">
        <v>245</v>
      </c>
      <c r="R66" s="224" t="s">
        <v>245</v>
      </c>
      <c r="S66" s="224" t="s">
        <v>26</v>
      </c>
      <c r="T66" s="128">
        <v>31666</v>
      </c>
      <c r="U66" s="128">
        <v>31666</v>
      </c>
      <c r="V66" s="128">
        <v>0</v>
      </c>
      <c r="W66" s="128">
        <v>0</v>
      </c>
      <c r="X66" s="128">
        <v>0</v>
      </c>
      <c r="Y66" s="128">
        <v>31666</v>
      </c>
      <c r="Z66" s="130" t="s">
        <v>26</v>
      </c>
      <c r="AA66" s="130" t="s">
        <v>245</v>
      </c>
      <c r="AB66" s="130" t="s">
        <v>245</v>
      </c>
      <c r="AC66" s="130" t="s">
        <v>245</v>
      </c>
      <c r="AD66" s="130" t="s">
        <v>245</v>
      </c>
      <c r="AE66" s="128">
        <v>0</v>
      </c>
      <c r="AF66" s="128">
        <v>0</v>
      </c>
      <c r="AG66" s="128">
        <v>0</v>
      </c>
      <c r="AH66" s="128">
        <v>0</v>
      </c>
      <c r="AI66" s="128">
        <v>0</v>
      </c>
      <c r="AJ66" s="128">
        <v>0</v>
      </c>
      <c r="AK66" s="128">
        <v>0</v>
      </c>
      <c r="AL66" s="128">
        <v>0</v>
      </c>
      <c r="AM66" s="128">
        <v>0</v>
      </c>
      <c r="AN66" s="128">
        <v>0</v>
      </c>
      <c r="AO66" s="128">
        <v>0</v>
      </c>
      <c r="AP66" s="128">
        <v>0</v>
      </c>
      <c r="AQ66" s="120" t="s">
        <v>245</v>
      </c>
      <c r="AR66" s="120" t="s">
        <v>245</v>
      </c>
      <c r="AS66" s="130"/>
      <c r="AT66" s="161">
        <v>1</v>
      </c>
      <c r="AU66" s="134">
        <v>45319</v>
      </c>
      <c r="AV66" s="133" t="s">
        <v>245</v>
      </c>
      <c r="AW66" s="133" t="s">
        <v>245</v>
      </c>
      <c r="AX66" s="130" t="s">
        <v>26</v>
      </c>
      <c r="AY66" s="130"/>
      <c r="AZ66" s="130"/>
      <c r="BA66" s="130"/>
      <c r="BB66" s="132"/>
      <c r="BC66" s="131"/>
      <c r="BD66" s="131"/>
      <c r="BE66" s="133"/>
      <c r="BF66" s="134"/>
      <c r="BG66" s="130" t="s">
        <v>26</v>
      </c>
      <c r="BH66" s="130" t="s">
        <v>26</v>
      </c>
      <c r="BI66" s="130" t="s">
        <v>245</v>
      </c>
      <c r="BJ66" s="130" t="s">
        <v>26</v>
      </c>
      <c r="BK66" s="130" t="s">
        <v>26</v>
      </c>
      <c r="BL66" s="130" t="s">
        <v>26</v>
      </c>
      <c r="BM66" s="130" t="s">
        <v>26</v>
      </c>
      <c r="BN66" s="130" t="s">
        <v>26</v>
      </c>
      <c r="BO66" s="130" t="s">
        <v>26</v>
      </c>
      <c r="BP66" s="130"/>
    </row>
    <row r="67" spans="1:68" s="135" customFormat="1" ht="23.25" thickBot="1" x14ac:dyDescent="0.25">
      <c r="A67" s="150">
        <v>64</v>
      </c>
      <c r="B67" s="152">
        <v>9227078</v>
      </c>
      <c r="C67" s="150" t="s">
        <v>245</v>
      </c>
      <c r="D67" s="151">
        <v>311</v>
      </c>
      <c r="E67" s="145" t="s">
        <v>245</v>
      </c>
      <c r="F67" s="153" t="s">
        <v>109</v>
      </c>
      <c r="G67" s="151" t="s">
        <v>242</v>
      </c>
      <c r="H67" s="163" t="s">
        <v>294</v>
      </c>
      <c r="I67" s="147">
        <v>42629</v>
      </c>
      <c r="J67" s="147" t="s">
        <v>245</v>
      </c>
      <c r="K67" s="146">
        <v>980</v>
      </c>
      <c r="L67" s="148">
        <v>197080</v>
      </c>
      <c r="M67" s="149" t="s">
        <v>245</v>
      </c>
      <c r="N67" s="146"/>
      <c r="O67" s="146" t="s">
        <v>292</v>
      </c>
      <c r="P67" s="146"/>
      <c r="Q67" s="146" t="s">
        <v>245</v>
      </c>
      <c r="R67" s="146" t="s">
        <v>245</v>
      </c>
      <c r="S67" s="146" t="s">
        <v>26</v>
      </c>
      <c r="T67" s="138">
        <v>197080</v>
      </c>
      <c r="U67" s="138">
        <v>197080</v>
      </c>
      <c r="V67" s="138">
        <v>0</v>
      </c>
      <c r="W67" s="138">
        <v>0</v>
      </c>
      <c r="X67" s="138">
        <v>0</v>
      </c>
      <c r="Y67" s="138">
        <v>197080</v>
      </c>
      <c r="Z67" s="129" t="s">
        <v>26</v>
      </c>
      <c r="AA67" s="129" t="s">
        <v>245</v>
      </c>
      <c r="AB67" s="129" t="s">
        <v>245</v>
      </c>
      <c r="AC67" s="129" t="s">
        <v>245</v>
      </c>
      <c r="AD67" s="129" t="s">
        <v>245</v>
      </c>
      <c r="AE67" s="138">
        <v>0</v>
      </c>
      <c r="AF67" s="138">
        <v>0</v>
      </c>
      <c r="AG67" s="138">
        <v>0</v>
      </c>
      <c r="AH67" s="138">
        <v>0</v>
      </c>
      <c r="AI67" s="138">
        <v>0</v>
      </c>
      <c r="AJ67" s="138">
        <v>0</v>
      </c>
      <c r="AK67" s="138">
        <v>0</v>
      </c>
      <c r="AL67" s="138">
        <v>0</v>
      </c>
      <c r="AM67" s="138">
        <v>0</v>
      </c>
      <c r="AN67" s="138">
        <v>0</v>
      </c>
      <c r="AO67" s="128">
        <v>0</v>
      </c>
      <c r="AP67" s="128">
        <v>0</v>
      </c>
      <c r="AQ67" s="120" t="s">
        <v>245</v>
      </c>
      <c r="AR67" s="120" t="s">
        <v>245</v>
      </c>
      <c r="AS67" s="140"/>
      <c r="AT67" s="162">
        <v>4</v>
      </c>
      <c r="AU67" s="164">
        <v>43723</v>
      </c>
      <c r="AV67" s="162" t="s">
        <v>245</v>
      </c>
      <c r="AW67" s="162" t="s">
        <v>245</v>
      </c>
      <c r="AX67" s="129" t="s">
        <v>26</v>
      </c>
      <c r="AY67" s="129"/>
      <c r="AZ67" s="129"/>
      <c r="BA67" s="129"/>
      <c r="BB67" s="129"/>
      <c r="BC67" s="129"/>
      <c r="BD67" s="129"/>
      <c r="BE67" s="129"/>
      <c r="BF67" s="139"/>
      <c r="BG67" s="129" t="s">
        <v>26</v>
      </c>
      <c r="BH67" s="129" t="s">
        <v>26</v>
      </c>
      <c r="BI67" s="129" t="s">
        <v>245</v>
      </c>
      <c r="BJ67" s="129" t="s">
        <v>26</v>
      </c>
      <c r="BK67" s="129" t="s">
        <v>25</v>
      </c>
      <c r="BL67" s="129" t="s">
        <v>25</v>
      </c>
      <c r="BM67" s="129" t="s">
        <v>26</v>
      </c>
      <c r="BN67" s="129" t="s">
        <v>26</v>
      </c>
      <c r="BO67" s="129" t="s">
        <v>26</v>
      </c>
      <c r="BP67" s="129"/>
    </row>
    <row r="68" spans="1:68" ht="15.75" thickBot="1" x14ac:dyDescent="0.3">
      <c r="A68" s="141" t="s">
        <v>247</v>
      </c>
      <c r="B68" s="142" t="s">
        <v>247</v>
      </c>
      <c r="C68" s="142" t="s">
        <v>247</v>
      </c>
      <c r="D68" s="142" t="s">
        <v>247</v>
      </c>
      <c r="E68" s="143" t="s">
        <v>247</v>
      </c>
      <c r="F68" s="141" t="s">
        <v>247</v>
      </c>
      <c r="G68" s="142" t="s">
        <v>247</v>
      </c>
      <c r="H68" s="142" t="s">
        <v>247</v>
      </c>
      <c r="I68" s="142" t="s">
        <v>247</v>
      </c>
      <c r="J68" s="142" t="s">
        <v>247</v>
      </c>
      <c r="K68" s="142" t="s">
        <v>247</v>
      </c>
      <c r="L68" s="142" t="s">
        <v>247</v>
      </c>
      <c r="M68" s="142" t="s">
        <v>247</v>
      </c>
      <c r="N68" s="142" t="s">
        <v>247</v>
      </c>
      <c r="O68" s="142" t="s">
        <v>247</v>
      </c>
      <c r="P68" s="142" t="s">
        <v>247</v>
      </c>
      <c r="Q68" s="142" t="s">
        <v>247</v>
      </c>
      <c r="R68" s="142" t="s">
        <v>247</v>
      </c>
      <c r="S68" s="142" t="s">
        <v>247</v>
      </c>
      <c r="T68" s="144">
        <f t="shared" ref="T68:Y68" si="0">SUM(T4:T67)</f>
        <v>107282780.34</v>
      </c>
      <c r="U68" s="144">
        <f t="shared" si="0"/>
        <v>96139142.25999999</v>
      </c>
      <c r="V68" s="144">
        <f t="shared" si="0"/>
        <v>11140845.840000002</v>
      </c>
      <c r="W68" s="144">
        <f t="shared" si="0"/>
        <v>2792.24</v>
      </c>
      <c r="X68" s="144">
        <f t="shared" si="0"/>
        <v>0</v>
      </c>
      <c r="Y68" s="144">
        <f t="shared" si="0"/>
        <v>5253876.1300000018</v>
      </c>
      <c r="Z68" s="142" t="s">
        <v>247</v>
      </c>
      <c r="AA68" s="142" t="s">
        <v>247</v>
      </c>
      <c r="AB68" s="142" t="s">
        <v>247</v>
      </c>
      <c r="AC68" s="142" t="s">
        <v>247</v>
      </c>
      <c r="AD68" s="142" t="s">
        <v>247</v>
      </c>
      <c r="AE68" s="144">
        <f t="shared" ref="AE68:AM68" si="1">SUM(AE4:AE67)</f>
        <v>130846.87999999999</v>
      </c>
      <c r="AF68" s="144">
        <f t="shared" si="1"/>
        <v>12956561.41</v>
      </c>
      <c r="AG68" s="144">
        <f t="shared" si="1"/>
        <v>502221.62</v>
      </c>
      <c r="AH68" s="144">
        <f t="shared" si="1"/>
        <v>333210.39</v>
      </c>
      <c r="AI68" s="144">
        <f t="shared" si="1"/>
        <v>61848.579999999994</v>
      </c>
      <c r="AJ68" s="144">
        <f t="shared" si="1"/>
        <v>65067.519999999997</v>
      </c>
      <c r="AK68" s="144">
        <f t="shared" si="1"/>
        <v>25760.33</v>
      </c>
      <c r="AL68" s="144">
        <f t="shared" si="1"/>
        <v>1361.89</v>
      </c>
      <c r="AM68" s="144">
        <f t="shared" si="1"/>
        <v>0</v>
      </c>
      <c r="AN68" s="144">
        <f>SUM(AN4:AN67)</f>
        <v>8080</v>
      </c>
      <c r="AO68" s="144">
        <f>SUM(AO4:AO67)</f>
        <v>120232.58</v>
      </c>
      <c r="AP68" s="144">
        <f>SUM(AP4:AP67)</f>
        <v>8200</v>
      </c>
      <c r="AQ68" s="142" t="s">
        <v>247</v>
      </c>
      <c r="AR68" s="142" t="s">
        <v>247</v>
      </c>
      <c r="AS68" s="142" t="s">
        <v>247</v>
      </c>
      <c r="AT68" s="142" t="s">
        <v>247</v>
      </c>
      <c r="AU68" s="142" t="s">
        <v>247</v>
      </c>
      <c r="AV68" s="142" t="s">
        <v>247</v>
      </c>
      <c r="AW68" s="142" t="s">
        <v>247</v>
      </c>
      <c r="AX68" s="142" t="s">
        <v>247</v>
      </c>
      <c r="AY68" s="142" t="s">
        <v>247</v>
      </c>
      <c r="AZ68" s="142" t="s">
        <v>247</v>
      </c>
      <c r="BA68" s="142" t="s">
        <v>247</v>
      </c>
      <c r="BB68" s="142" t="s">
        <v>247</v>
      </c>
      <c r="BC68" s="142" t="s">
        <v>247</v>
      </c>
      <c r="BD68" s="142" t="s">
        <v>247</v>
      </c>
      <c r="BE68" s="142" t="s">
        <v>247</v>
      </c>
      <c r="BF68" s="142" t="s">
        <v>247</v>
      </c>
      <c r="BG68" s="142" t="s">
        <v>247</v>
      </c>
      <c r="BH68" s="142" t="s">
        <v>247</v>
      </c>
      <c r="BI68" s="142" t="s">
        <v>247</v>
      </c>
      <c r="BJ68" s="142" t="s">
        <v>247</v>
      </c>
      <c r="BK68" s="142" t="s">
        <v>247</v>
      </c>
      <c r="BL68" s="142" t="s">
        <v>247</v>
      </c>
      <c r="BM68" s="142" t="s">
        <v>247</v>
      </c>
      <c r="BN68" s="142" t="s">
        <v>247</v>
      </c>
      <c r="BO68" s="142" t="s">
        <v>247</v>
      </c>
      <c r="BP68" s="142" t="s">
        <v>247</v>
      </c>
    </row>
    <row r="69" spans="1:68" x14ac:dyDescent="0.25">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54"/>
      <c r="AF69" s="154"/>
      <c r="AG69" s="154"/>
      <c r="AH69" s="154"/>
      <c r="AI69" s="154"/>
      <c r="AJ69" s="154"/>
      <c r="AK69" s="154"/>
      <c r="AL69" s="154"/>
      <c r="AM69" s="154"/>
      <c r="AN69" s="154"/>
      <c r="AO69" s="154"/>
      <c r="AP69" s="154"/>
      <c r="AQ69" s="123"/>
      <c r="AR69" s="123"/>
      <c r="AS69" s="123"/>
      <c r="AT69" s="123"/>
      <c r="AU69" s="123"/>
      <c r="AV69" s="123"/>
      <c r="AW69" s="123"/>
    </row>
    <row r="70" spans="1:68" ht="214.5" customHeight="1" x14ac:dyDescent="0.25">
      <c r="F70" s="304" t="s">
        <v>255</v>
      </c>
      <c r="G70" s="304"/>
      <c r="H70" s="124"/>
      <c r="I70" s="124"/>
      <c r="J70" s="124"/>
      <c r="K70" s="124"/>
      <c r="L70" s="125"/>
      <c r="M70" s="124"/>
      <c r="N70" s="127" t="s">
        <v>251</v>
      </c>
      <c r="O70" s="127"/>
      <c r="P70" s="127" t="s">
        <v>252</v>
      </c>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row>
    <row r="73" spans="1:68" ht="102.75" customHeight="1" x14ac:dyDescent="0.25"/>
    <row r="74" spans="1:68" ht="84.75" customHeight="1" x14ac:dyDescent="0.25">
      <c r="D74" s="305" t="s">
        <v>107</v>
      </c>
      <c r="E74" s="305"/>
      <c r="F74" s="305"/>
      <c r="G74" s="305"/>
      <c r="H74" s="305"/>
      <c r="I74" s="305"/>
      <c r="J74" s="305"/>
      <c r="K74" s="305"/>
      <c r="L74" s="305"/>
      <c r="M74" s="305"/>
      <c r="N74" s="305"/>
      <c r="O74" s="305"/>
      <c r="P74" s="305"/>
      <c r="Q74" s="305"/>
      <c r="R74" s="305"/>
      <c r="S74" s="305"/>
      <c r="T74" s="305"/>
    </row>
    <row r="75" spans="1:68" ht="84.75" customHeight="1" x14ac:dyDescent="0.25">
      <c r="D75" s="305" t="s">
        <v>80</v>
      </c>
      <c r="E75" s="305"/>
      <c r="F75" s="305"/>
      <c r="G75" s="305"/>
      <c r="H75" s="305"/>
      <c r="I75" s="305"/>
      <c r="J75" s="305"/>
      <c r="K75" s="305"/>
      <c r="L75" s="305"/>
      <c r="M75" s="305"/>
      <c r="N75" s="305"/>
      <c r="O75" s="305"/>
      <c r="P75" s="305"/>
      <c r="Q75" s="305"/>
      <c r="R75" s="305"/>
      <c r="S75" s="305"/>
      <c r="T75" s="305"/>
    </row>
    <row r="76" spans="1:68" ht="38.25" customHeight="1" x14ac:dyDescent="0.25">
      <c r="D76" s="306" t="s">
        <v>253</v>
      </c>
      <c r="E76" s="306"/>
      <c r="F76" s="306"/>
      <c r="G76" s="306"/>
      <c r="H76" s="306"/>
      <c r="I76" s="306"/>
      <c r="J76" s="306"/>
      <c r="K76" s="306"/>
      <c r="L76" s="306"/>
      <c r="M76" s="306"/>
      <c r="N76" s="306"/>
      <c r="O76" s="306"/>
      <c r="P76" s="306"/>
      <c r="Q76" s="306"/>
      <c r="R76" s="306"/>
      <c r="S76" s="306"/>
      <c r="T76" s="306"/>
    </row>
    <row r="77" spans="1:68" ht="73.5" customHeight="1" x14ac:dyDescent="0.25">
      <c r="D77" s="306" t="s">
        <v>254</v>
      </c>
      <c r="E77" s="306"/>
      <c r="F77" s="306"/>
      <c r="G77" s="306"/>
      <c r="H77" s="306"/>
      <c r="I77" s="306"/>
      <c r="J77" s="306"/>
      <c r="K77" s="306"/>
      <c r="L77" s="306"/>
      <c r="M77" s="306"/>
      <c r="N77" s="306"/>
      <c r="O77" s="306"/>
      <c r="P77" s="306"/>
      <c r="Q77" s="306"/>
      <c r="R77" s="306"/>
      <c r="S77" s="306"/>
      <c r="T77" s="306"/>
    </row>
  </sheetData>
  <autoFilter ref="A3:BP68"/>
  <mergeCells count="17">
    <mergeCell ref="F70:G70"/>
    <mergeCell ref="D74:T74"/>
    <mergeCell ref="D75:T75"/>
    <mergeCell ref="D76:T76"/>
    <mergeCell ref="D77:T77"/>
    <mergeCell ref="AX1:BH1"/>
    <mergeCell ref="BI1:BP1"/>
    <mergeCell ref="T1:Y1"/>
    <mergeCell ref="Z1:AD1"/>
    <mergeCell ref="AE1:AS1"/>
    <mergeCell ref="AT1:AW1"/>
    <mergeCell ref="F1:S1"/>
    <mergeCell ref="A1:A2"/>
    <mergeCell ref="B1:B2"/>
    <mergeCell ref="C1:C2"/>
    <mergeCell ref="D1:D2"/>
    <mergeCell ref="E1:E2"/>
  </mergeCells>
  <dataValidations count="1">
    <dataValidation type="decimal" allowBlank="1" showInputMessage="1" showErrorMessage="1" sqref="D75 D74">
      <formula1>0</formula1>
      <formula2>1</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topLeftCell="A25" workbookViewId="0">
      <selection activeCell="A39" sqref="A39"/>
    </sheetView>
  </sheetViews>
  <sheetFormatPr defaultRowHeight="15" x14ac:dyDescent="0.25"/>
  <cols>
    <col min="1" max="1" width="161.5703125" customWidth="1"/>
  </cols>
  <sheetData>
    <row r="1" spans="1:1" x14ac:dyDescent="0.25">
      <c r="A1" s="111" t="s">
        <v>81</v>
      </c>
    </row>
    <row r="3" spans="1:1" x14ac:dyDescent="0.25">
      <c r="A3" s="111" t="s">
        <v>82</v>
      </c>
    </row>
    <row r="4" spans="1:1" x14ac:dyDescent="0.25">
      <c r="A4" s="112" t="s">
        <v>83</v>
      </c>
    </row>
    <row r="5" spans="1:1" x14ac:dyDescent="0.25">
      <c r="A5" s="112" t="s">
        <v>84</v>
      </c>
    </row>
    <row r="6" spans="1:1" x14ac:dyDescent="0.25">
      <c r="A6" s="112" t="s">
        <v>85</v>
      </c>
    </row>
    <row r="7" spans="1:1" x14ac:dyDescent="0.25">
      <c r="A7" s="112" t="s">
        <v>86</v>
      </c>
    </row>
    <row r="8" spans="1:1" x14ac:dyDescent="0.25">
      <c r="A8" s="112" t="s">
        <v>87</v>
      </c>
    </row>
    <row r="9" spans="1:1" x14ac:dyDescent="0.25">
      <c r="A9" s="112" t="s">
        <v>88</v>
      </c>
    </row>
    <row r="10" spans="1:1" x14ac:dyDescent="0.25">
      <c r="A10" s="112" t="s">
        <v>89</v>
      </c>
    </row>
    <row r="11" spans="1:1" x14ac:dyDescent="0.25">
      <c r="A11" s="112" t="s">
        <v>90</v>
      </c>
    </row>
    <row r="12" spans="1:1" x14ac:dyDescent="0.25">
      <c r="A12" s="113"/>
    </row>
    <row r="13" spans="1:1" x14ac:dyDescent="0.25">
      <c r="A13" s="111" t="s">
        <v>91</v>
      </c>
    </row>
    <row r="14" spans="1:1" x14ac:dyDescent="0.25">
      <c r="A14" s="112" t="s">
        <v>92</v>
      </c>
    </row>
    <row r="15" spans="1:1" x14ac:dyDescent="0.25">
      <c r="A15" s="112" t="s">
        <v>93</v>
      </c>
    </row>
    <row r="16" spans="1:1" x14ac:dyDescent="0.25">
      <c r="A16" s="112" t="s">
        <v>94</v>
      </c>
    </row>
    <row r="17" spans="1:1" x14ac:dyDescent="0.25">
      <c r="A17" s="112" t="s">
        <v>95</v>
      </c>
    </row>
    <row r="18" spans="1:1" x14ac:dyDescent="0.25">
      <c r="A18" s="112" t="s">
        <v>96</v>
      </c>
    </row>
    <row r="19" spans="1:1" x14ac:dyDescent="0.25">
      <c r="A19" s="112" t="s">
        <v>87</v>
      </c>
    </row>
    <row r="20" spans="1:1" x14ac:dyDescent="0.25">
      <c r="A20" s="112" t="s">
        <v>97</v>
      </c>
    </row>
    <row r="21" spans="1:1" x14ac:dyDescent="0.25">
      <c r="A21" s="112" t="s">
        <v>98</v>
      </c>
    </row>
    <row r="22" spans="1:1" x14ac:dyDescent="0.25">
      <c r="A22" s="113"/>
    </row>
    <row r="23" spans="1:1" x14ac:dyDescent="0.25">
      <c r="A23" s="111" t="s">
        <v>99</v>
      </c>
    </row>
    <row r="24" spans="1:1" x14ac:dyDescent="0.25">
      <c r="A24" s="112" t="s">
        <v>100</v>
      </c>
    </row>
    <row r="25" spans="1:1" x14ac:dyDescent="0.25">
      <c r="A25" s="112" t="s">
        <v>101</v>
      </c>
    </row>
    <row r="26" spans="1:1" x14ac:dyDescent="0.25">
      <c r="A26" s="112" t="s">
        <v>102</v>
      </c>
    </row>
    <row r="27" spans="1:1" x14ac:dyDescent="0.25">
      <c r="A27" s="112" t="s">
        <v>103</v>
      </c>
    </row>
    <row r="28" spans="1:1" x14ac:dyDescent="0.25">
      <c r="A28" s="112" t="s">
        <v>104</v>
      </c>
    </row>
    <row r="29" spans="1:1" x14ac:dyDescent="0.25">
      <c r="A29" s="112" t="s">
        <v>87</v>
      </c>
    </row>
    <row r="30" spans="1:1" x14ac:dyDescent="0.25">
      <c r="A30" s="112" t="s">
        <v>105</v>
      </c>
    </row>
    <row r="31" spans="1:1" x14ac:dyDescent="0.25">
      <c r="A31" s="112" t="s">
        <v>106</v>
      </c>
    </row>
    <row r="33" spans="1:1" ht="115.5" customHeight="1" x14ac:dyDescent="0.25">
      <c r="A33" s="114" t="s">
        <v>107</v>
      </c>
    </row>
  </sheetData>
  <sheetProtection algorithmName="SHA-512" hashValue="V5kOsWoE79/z/rWLjq/Q+FBXdF4D1qY4AAV1FgTYpx2LLjYuiLyaUfcAIa04Pde9F0M+zQRM/9i5vrurgsCT0g==" saltValue="VW3ZMRzrjsna367fkZ/fHQ==" spinCount="100000" sheet="1" objects="1" scenarios="1" formatColumns="0" formatRows="0" autoFilter="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Журнал торгів</vt:lpstr>
      <vt:lpstr>ППА_ФО_КП</vt:lpstr>
      <vt:lpstr>Портфель кредитів знеособлений</vt:lpstr>
      <vt:lpstr>Група_актива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Руденко Наталія Валеріївна</cp:lastModifiedBy>
  <cp:lastPrinted>2023-06-23T07:58:07Z</cp:lastPrinted>
  <dcterms:created xsi:type="dcterms:W3CDTF">2016-04-08T14:26:54Z</dcterms:created>
  <dcterms:modified xsi:type="dcterms:W3CDTF">2023-07-10T13:48:10Z</dcterms:modified>
</cp:coreProperties>
</file>